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bras\07_OBRAS E PROJETOS\2026\Pontes - Programa Conexões\ponte 3\"/>
    </mc:Choice>
  </mc:AlternateContent>
  <xr:revisionPtr revIDLastSave="0" documentId="13_ncr:1_{9C6EBFE9-FBBB-4DE3-939D-2E66D9E3AB2E}" xr6:coauthVersionLast="47" xr6:coauthVersionMax="47" xr10:uidLastSave="{00000000-0000-0000-0000-000000000000}"/>
  <bookViews>
    <workbookView xWindow="-120" yWindow="-120" windowWidth="29040" windowHeight="15840" xr2:uid="{C0CD7695-ADB1-4E08-BEDF-E757CFAFA6EE}"/>
  </bookViews>
  <sheets>
    <sheet name="Orçamento" sheetId="1" r:id="rId1"/>
  </sheets>
  <definedNames>
    <definedName name="_xlnm.Print_Area" localSheetId="0">Orçamento!$B$2:$S$67</definedName>
    <definedName name="_xlnm.Print_Titles" localSheetId="0">Orçamento!$10:$11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3" i="1" l="1"/>
  <c r="M58" i="1"/>
  <c r="P58" i="1" s="1"/>
  <c r="R58" i="1" s="1"/>
  <c r="M57" i="1"/>
  <c r="P57" i="1" s="1"/>
  <c r="R57" i="1" s="1"/>
  <c r="M56" i="1"/>
  <c r="L56" i="1" s="1"/>
  <c r="M55" i="1"/>
  <c r="L55" i="1" s="1"/>
  <c r="M54" i="1"/>
  <c r="L54" i="1" s="1"/>
  <c r="A54" i="1"/>
  <c r="A55" i="1" s="1"/>
  <c r="M51" i="1"/>
  <c r="P51" i="1" s="1"/>
  <c r="R51" i="1" s="1"/>
  <c r="M50" i="1"/>
  <c r="L50" i="1" s="1"/>
  <c r="M49" i="1"/>
  <c r="L49" i="1" s="1"/>
  <c r="M48" i="1"/>
  <c r="L48" i="1" s="1"/>
  <c r="J48" i="1"/>
  <c r="S48" i="1" s="1"/>
  <c r="M47" i="1"/>
  <c r="P47" i="1" s="1"/>
  <c r="R47" i="1" s="1"/>
  <c r="M46" i="1"/>
  <c r="P46" i="1" s="1"/>
  <c r="R46" i="1" s="1"/>
  <c r="M45" i="1"/>
  <c r="L45" i="1" s="1"/>
  <c r="M44" i="1"/>
  <c r="L44" i="1" s="1"/>
  <c r="J44" i="1"/>
  <c r="S44" i="1" s="1"/>
  <c r="M43" i="1"/>
  <c r="P43" i="1" s="1"/>
  <c r="R43" i="1" s="1"/>
  <c r="M42" i="1"/>
  <c r="L42" i="1" s="1"/>
  <c r="A42" i="1"/>
  <c r="A43" i="1" s="1"/>
  <c r="J39" i="1"/>
  <c r="S39" i="1" s="1"/>
  <c r="M39" i="1"/>
  <c r="M38" i="1"/>
  <c r="P38" i="1" s="1"/>
  <c r="R38" i="1" s="1"/>
  <c r="M37" i="1"/>
  <c r="M36" i="1"/>
  <c r="P36" i="1" s="1"/>
  <c r="R36" i="1" s="1"/>
  <c r="J35" i="1"/>
  <c r="A35" i="1"/>
  <c r="A36" i="1" s="1"/>
  <c r="A37" i="1" s="1"/>
  <c r="M32" i="1"/>
  <c r="P32" i="1" s="1"/>
  <c r="R32" i="1" s="1"/>
  <c r="J32" i="1"/>
  <c r="J31" i="1"/>
  <c r="S31" i="1" s="1"/>
  <c r="M31" i="1"/>
  <c r="P31" i="1" s="1"/>
  <c r="J30" i="1"/>
  <c r="M29" i="1"/>
  <c r="P29" i="1" s="1"/>
  <c r="R29" i="1" s="1"/>
  <c r="M28" i="1"/>
  <c r="P28" i="1" s="1"/>
  <c r="R28" i="1" s="1"/>
  <c r="J28" i="1"/>
  <c r="A28" i="1"/>
  <c r="A29" i="1" s="1"/>
  <c r="A30" i="1" s="1"/>
  <c r="M25" i="1"/>
  <c r="P25" i="1" s="1"/>
  <c r="R25" i="1" s="1"/>
  <c r="J25" i="1"/>
  <c r="M24" i="1"/>
  <c r="P24" i="1" s="1"/>
  <c r="R24" i="1" s="1"/>
  <c r="M23" i="1"/>
  <c r="P23" i="1" s="1"/>
  <c r="R23" i="1" s="1"/>
  <c r="J23" i="1"/>
  <c r="J22" i="1"/>
  <c r="S22" i="1" s="1"/>
  <c r="M22" i="1"/>
  <c r="P22" i="1" s="1"/>
  <c r="M21" i="1"/>
  <c r="P21" i="1" s="1"/>
  <c r="R21" i="1" s="1"/>
  <c r="J21" i="1"/>
  <c r="A20" i="1"/>
  <c r="A21" i="1" s="1"/>
  <c r="A22" i="1" s="1"/>
  <c r="A23" i="1" s="1"/>
  <c r="M17" i="1"/>
  <c r="P17" i="1" s="1"/>
  <c r="R17" i="1" s="1"/>
  <c r="J17" i="1"/>
  <c r="M16" i="1"/>
  <c r="P16" i="1" s="1"/>
  <c r="R16" i="1" s="1"/>
  <c r="J15" i="1"/>
  <c r="S15" i="1" s="1"/>
  <c r="M15" i="1"/>
  <c r="P15" i="1" s="1"/>
  <c r="R15" i="1" s="1"/>
  <c r="M13" i="1"/>
  <c r="P13" i="1" s="1"/>
  <c r="R13" i="1" s="1"/>
  <c r="J13" i="1"/>
  <c r="A13" i="1"/>
  <c r="A14" i="1" s="1"/>
  <c r="J57" i="1"/>
  <c r="P42" i="1" l="1"/>
  <c r="R42" i="1" s="1"/>
  <c r="L25" i="1"/>
  <c r="L16" i="1"/>
  <c r="P50" i="1"/>
  <c r="R50" i="1" s="1"/>
  <c r="L51" i="1"/>
  <c r="L17" i="1"/>
  <c r="L21" i="1"/>
  <c r="L46" i="1"/>
  <c r="L43" i="1"/>
  <c r="L47" i="1"/>
  <c r="B13" i="1"/>
  <c r="B14" i="1" s="1"/>
  <c r="O17" i="1"/>
  <c r="S21" i="1"/>
  <c r="Q21" i="1" s="1"/>
  <c r="O21" i="1"/>
  <c r="O28" i="1"/>
  <c r="S28" i="1"/>
  <c r="S30" i="1"/>
  <c r="Q15" i="1"/>
  <c r="O23" i="1"/>
  <c r="S23" i="1"/>
  <c r="Q23" i="1" s="1"/>
  <c r="A31" i="1"/>
  <c r="A56" i="1"/>
  <c r="O13" i="1"/>
  <c r="S13" i="1"/>
  <c r="R31" i="1"/>
  <c r="Q31" i="1" s="1"/>
  <c r="O31" i="1"/>
  <c r="P37" i="1"/>
  <c r="R37" i="1" s="1"/>
  <c r="L37" i="1"/>
  <c r="S57" i="1"/>
  <c r="Q57" i="1" s="1"/>
  <c r="O57" i="1"/>
  <c r="S35" i="1"/>
  <c r="A44" i="1"/>
  <c r="S25" i="1"/>
  <c r="Q25" i="1" s="1"/>
  <c r="O25" i="1"/>
  <c r="A38" i="1"/>
  <c r="A24" i="1"/>
  <c r="A15" i="1"/>
  <c r="O22" i="1"/>
  <c r="R22" i="1"/>
  <c r="Q22" i="1" s="1"/>
  <c r="O32" i="1"/>
  <c r="S32" i="1"/>
  <c r="Q32" i="1" s="1"/>
  <c r="P39" i="1"/>
  <c r="R39" i="1" s="1"/>
  <c r="Q39" i="1" s="1"/>
  <c r="L39" i="1"/>
  <c r="L15" i="1"/>
  <c r="J20" i="1"/>
  <c r="J24" i="1"/>
  <c r="J29" i="1"/>
  <c r="M30" i="1"/>
  <c r="M35" i="1"/>
  <c r="J38" i="1"/>
  <c r="L57" i="1"/>
  <c r="J14" i="1"/>
  <c r="L29" i="1"/>
  <c r="L38" i="1"/>
  <c r="P54" i="1"/>
  <c r="R54" i="1" s="1"/>
  <c r="J56" i="1"/>
  <c r="L24" i="1"/>
  <c r="J43" i="1"/>
  <c r="P45" i="1"/>
  <c r="R45" i="1" s="1"/>
  <c r="J47" i="1"/>
  <c r="P49" i="1"/>
  <c r="R49" i="1" s="1"/>
  <c r="J51" i="1"/>
  <c r="O15" i="1"/>
  <c r="S17" i="1"/>
  <c r="Q17" i="1" s="1"/>
  <c r="M20" i="1"/>
  <c r="P20" i="1" s="1"/>
  <c r="R20" i="1" s="1"/>
  <c r="J37" i="1"/>
  <c r="L13" i="1"/>
  <c r="M14" i="1"/>
  <c r="P14" i="1" s="1"/>
  <c r="R14" i="1" s="1"/>
  <c r="R12" i="1" s="1"/>
  <c r="L23" i="1"/>
  <c r="L28" i="1"/>
  <c r="L32" i="1"/>
  <c r="J42" i="1"/>
  <c r="P44" i="1"/>
  <c r="R44" i="1" s="1"/>
  <c r="Q44" i="1" s="1"/>
  <c r="J46" i="1"/>
  <c r="P48" i="1"/>
  <c r="R48" i="1" s="1"/>
  <c r="Q48" i="1" s="1"/>
  <c r="J50" i="1"/>
  <c r="J55" i="1"/>
  <c r="J36" i="1"/>
  <c r="J16" i="1"/>
  <c r="L22" i="1"/>
  <c r="L31" i="1"/>
  <c r="L36" i="1"/>
  <c r="J45" i="1"/>
  <c r="J49" i="1"/>
  <c r="J54" i="1"/>
  <c r="P56" i="1"/>
  <c r="R56" i="1" s="1"/>
  <c r="J58" i="1"/>
  <c r="L58" i="1"/>
  <c r="P55" i="1"/>
  <c r="R55" i="1" s="1"/>
  <c r="O39" i="1" l="1"/>
  <c r="R41" i="1"/>
  <c r="R19" i="1"/>
  <c r="O44" i="1"/>
  <c r="S58" i="1"/>
  <c r="Q58" i="1" s="1"/>
  <c r="O58" i="1"/>
  <c r="S54" i="1"/>
  <c r="O54" i="1"/>
  <c r="A39" i="1"/>
  <c r="A57" i="1"/>
  <c r="S49" i="1"/>
  <c r="Q49" i="1" s="1"/>
  <c r="O49" i="1"/>
  <c r="S16" i="1"/>
  <c r="Q16" i="1" s="1"/>
  <c r="O16" i="1"/>
  <c r="O37" i="1"/>
  <c r="S37" i="1"/>
  <c r="Q37" i="1" s="1"/>
  <c r="L14" i="1"/>
  <c r="A32" i="1"/>
  <c r="O55" i="1"/>
  <c r="S55" i="1"/>
  <c r="Q55" i="1" s="1"/>
  <c r="O51" i="1"/>
  <c r="S51" i="1"/>
  <c r="Q51" i="1" s="1"/>
  <c r="O38" i="1"/>
  <c r="S38" i="1"/>
  <c r="Q38" i="1" s="1"/>
  <c r="Q28" i="1"/>
  <c r="O46" i="1"/>
  <c r="S46" i="1"/>
  <c r="Q46" i="1" s="1"/>
  <c r="O43" i="1"/>
  <c r="S43" i="1"/>
  <c r="Q43" i="1" s="1"/>
  <c r="S45" i="1"/>
  <c r="Q45" i="1" s="1"/>
  <c r="O45" i="1"/>
  <c r="O42" i="1"/>
  <c r="S42" i="1"/>
  <c r="O56" i="1"/>
  <c r="S56" i="1"/>
  <c r="Q56" i="1" s="1"/>
  <c r="O14" i="1"/>
  <c r="S14" i="1"/>
  <c r="Q14" i="1" s="1"/>
  <c r="O24" i="1"/>
  <c r="S24" i="1"/>
  <c r="Q24" i="1" s="1"/>
  <c r="B15" i="1"/>
  <c r="A16" i="1"/>
  <c r="L20" i="1"/>
  <c r="R53" i="1"/>
  <c r="L35" i="1"/>
  <c r="P35" i="1"/>
  <c r="O29" i="1"/>
  <c r="S29" i="1"/>
  <c r="Q29" i="1" s="1"/>
  <c r="S36" i="1"/>
  <c r="Q36" i="1" s="1"/>
  <c r="O36" i="1"/>
  <c r="O50" i="1"/>
  <c r="S50" i="1"/>
  <c r="Q50" i="1" s="1"/>
  <c r="O48" i="1"/>
  <c r="O47" i="1"/>
  <c r="S47" i="1"/>
  <c r="Q47" i="1" s="1"/>
  <c r="A25" i="1"/>
  <c r="Q13" i="1"/>
  <c r="P30" i="1"/>
  <c r="L30" i="1"/>
  <c r="S20" i="1"/>
  <c r="O20" i="1"/>
  <c r="A45" i="1"/>
  <c r="R35" i="1" l="1"/>
  <c r="O35" i="1"/>
  <c r="S34" i="1"/>
  <c r="R30" i="1"/>
  <c r="O30" i="1"/>
  <c r="S53" i="1"/>
  <c r="Q54" i="1"/>
  <c r="Q53" i="1" s="1"/>
  <c r="Q20" i="1"/>
  <c r="Q19" i="1" s="1"/>
  <c r="S19" i="1"/>
  <c r="S12" i="1"/>
  <c r="A17" i="1"/>
  <c r="B16" i="1"/>
  <c r="S41" i="1"/>
  <c r="Q42" i="1"/>
  <c r="Q41" i="1" s="1"/>
  <c r="A58" i="1"/>
  <c r="Q12" i="1"/>
  <c r="A46" i="1"/>
  <c r="S27" i="1"/>
  <c r="S61" i="1" l="1"/>
  <c r="B17" i="1"/>
  <c r="B19" i="1" s="1"/>
  <c r="Q61" i="1"/>
  <c r="R34" i="1"/>
  <c r="Q35" i="1"/>
  <c r="Q34" i="1" s="1"/>
  <c r="A47" i="1"/>
  <c r="R27" i="1"/>
  <c r="R61" i="1" s="1"/>
  <c r="Q30" i="1"/>
  <c r="Q27" i="1" s="1"/>
  <c r="B20" i="1" l="1"/>
  <c r="B21" i="1" s="1"/>
  <c r="A48" i="1"/>
  <c r="A49" i="1" l="1"/>
  <c r="B22" i="1"/>
  <c r="B23" i="1" l="1"/>
  <c r="A50" i="1"/>
  <c r="A51" i="1" l="1"/>
  <c r="B24" i="1"/>
  <c r="B25" i="1" s="1"/>
  <c r="B27" i="1" s="1"/>
  <c r="B28" i="1" s="1"/>
  <c r="B29" i="1" s="1"/>
  <c r="B30" i="1" s="1"/>
  <c r="B31" i="1" s="1"/>
  <c r="B32" i="1" s="1"/>
  <c r="B34" i="1" s="1"/>
  <c r="B35" i="1" s="1"/>
  <c r="B36" i="1" s="1"/>
  <c r="B37" i="1" s="1"/>
  <c r="B38" i="1" s="1"/>
  <c r="B39" i="1" s="1"/>
  <c r="B41" i="1" s="1"/>
  <c r="B42" i="1" s="1"/>
  <c r="B43" i="1" s="1"/>
  <c r="B44" i="1" s="1"/>
  <c r="B45" i="1" s="1"/>
  <c r="B46" i="1" s="1"/>
  <c r="B47" i="1" l="1"/>
  <c r="B48" i="1" l="1"/>
  <c r="B49" i="1" l="1"/>
  <c r="B50" i="1" s="1"/>
  <c r="B51" i="1" l="1"/>
  <c r="B53" i="1" s="1"/>
  <c r="B54" i="1" s="1"/>
  <c r="B55" i="1" s="1"/>
  <c r="B56" i="1" s="1"/>
  <c r="B57" i="1" s="1"/>
  <c r="B58" i="1" s="1"/>
</calcChain>
</file>

<file path=xl/sharedStrings.xml><?xml version="1.0" encoding="utf-8"?>
<sst xmlns="http://schemas.openxmlformats.org/spreadsheetml/2006/main" count="194" uniqueCount="82">
  <si>
    <t>PLANILHA ORÇAMENTÁRIA</t>
  </si>
  <si>
    <t>Fonte</t>
  </si>
  <si>
    <t>Obra/Serviço</t>
  </si>
  <si>
    <t>Encargos:</t>
  </si>
  <si>
    <t>SINAPI</t>
  </si>
  <si>
    <t>Contratante</t>
  </si>
  <si>
    <t>Município de Nova Bassano</t>
  </si>
  <si>
    <t>SICRO</t>
  </si>
  <si>
    <t>CEP</t>
  </si>
  <si>
    <t>95340-000</t>
  </si>
  <si>
    <t>BDI:</t>
  </si>
  <si>
    <t>Item</t>
  </si>
  <si>
    <t>Código</t>
  </si>
  <si>
    <t>Serviços</t>
  </si>
  <si>
    <t>Unid.</t>
  </si>
  <si>
    <t>Quant.</t>
  </si>
  <si>
    <t>Valor unit.</t>
  </si>
  <si>
    <t>BDI</t>
  </si>
  <si>
    <t>Valor unit. c/ BDI</t>
  </si>
  <si>
    <t>Valor total c/ BDI</t>
  </si>
  <si>
    <t>Valor total com BDI</t>
  </si>
  <si>
    <t>S/ BDI</t>
  </si>
  <si>
    <t>C/ BDI</t>
  </si>
  <si>
    <t>% M.O.</t>
  </si>
  <si>
    <t>Material</t>
  </si>
  <si>
    <t>M.O.</t>
  </si>
  <si>
    <t>SERVIÇOS PRELIMINARES</t>
  </si>
  <si>
    <t>Subtotal</t>
  </si>
  <si>
    <t>C</t>
  </si>
  <si>
    <t>COMP. 08</t>
  </si>
  <si>
    <t>COMPOSIÇÃO</t>
  </si>
  <si>
    <t>COMP. 01</t>
  </si>
  <si>
    <t>FUNDAÇÕES</t>
  </si>
  <si>
    <t>ESCAVADEIRA HIDRÁULICA SOBRE ESTEIRAS, CAÇAMBA 1,20 M3, PESO OPERACIONAL 21 T, POTÊNCIA BRUTA 155 HP  (ESCAVAÇÃO E COLOCAÇÃO DA TUBULAÇÃO)</t>
  </si>
  <si>
    <t>COMP. 02</t>
  </si>
  <si>
    <t>FUNDAÇÃO COM TUBO DE CONCRETO Ø60CM E FERRAGEM, FORNECIMENTO E INSTALAÇÃO</t>
  </si>
  <si>
    <t>PILARES</t>
  </si>
  <si>
    <t>FABRICAÇÃO DE FÔRMA PARA PILARES E ESTRUTURAS SIMILARES, EM CHAPA DE MADEIRA COMPENSADA PLASTIFICADA, E = 18 MM. AF_09/2020</t>
  </si>
  <si>
    <t>ARMAÇÃO DE PILAR OU VIGA DE ESTRUTURA CONVENCIONAL DE CONCRETO ARMADO UTILIZANDO AÇO CA-50 DE 12,5 MM - MONTAGEM. AF_06/2022</t>
  </si>
  <si>
    <t>CORTINA DE CONTENÇÃO</t>
  </si>
  <si>
    <t>COMP. 03</t>
  </si>
  <si>
    <t>CONCRETAGEM DE CORTINA DE CONTENÇÃO, ATRAVÉS DE BOMBA - LANÇAMENTO, ADENSAMENTO E ACABAMENTO. AF_11/2024 (100349 MODIFICADA)</t>
  </si>
  <si>
    <t>VIGAS E GUARDA RODAS</t>
  </si>
  <si>
    <t>FABRICAÇÃO DE FÔRMA PARA VIGAS, COM MADEIRA SERRADA, E = 25 MM. AF_09/2020</t>
  </si>
  <si>
    <t>ARMAÇÃO DE PILAR OU VIGA DE ESTRUTURA CONVENCIONAL DE CONCRETO ARMADO UTILIZANDO AÇO CA-50 DE 16,0 MM - MONTAGEM. AF_06/2022</t>
  </si>
  <si>
    <t>COMP. 06</t>
  </si>
  <si>
    <t>FORNECIMENTO E MONTAGEM DE VIGAS PRÉ-FABRICADOS 25X65X800CM, COM FERRAGEM Ø6,30, Ø10.0,Ø12,5 E Ø20MM MACIÇAS, INCLUSO IÇAMENTO SEM GUINDASTE</t>
  </si>
  <si>
    <t>CONCRETAGEM DE VIGAS E LAJES, FCK=25 MPA, PARA LAJES PREMOLDADAS COM USO DE BOMBA - LANÇAMENTO, ADENSAMENTO E ACABAMENTO. AF_02/2022_PS</t>
  </si>
  <si>
    <t>COMP. 05</t>
  </si>
  <si>
    <t>GUARDA CORPO METÁLICO COM TUBO DE 3 POL ESP 2.0MM, PINTADO NA COR AMARELO, CHUMBADO NO CONCRETO</t>
  </si>
  <si>
    <t>COMP. 07</t>
  </si>
  <si>
    <t>SUPORTE DE MADEIRA TRATADA7,5X7,5CM E CONCRETAGEM</t>
  </si>
  <si>
    <t>PLACA DE ADVERTÊNCIA EM AÇO, LADO DE 0,60 M - PELÍCULA RETRORREFLETIVA TIPO I + SI - FORNECIMENTO E IMPLANTAÇÃO</t>
  </si>
  <si>
    <t>CAPEAMENTO</t>
  </si>
  <si>
    <t>COMP. 04</t>
  </si>
  <si>
    <t>FÔRMAS DE LAJE PRÉ-MOLDADA UNIDIRECIONAL COM VÃOS MAIORES QUE 3,0 M, BIAPOIADA, ENCHIMENTO EM CERÂMICA, VIGOTA PROTENDIDA (106056 MODIFICADA)</t>
  </si>
  <si>
    <t>TOTAL GERAL</t>
  </si>
  <si>
    <t>LOCAÇÃO CONVENCIONAL DE OBRA, UTILIZANDO GABARITO DE TÁBUAS CORRIDAS PONTALETADAS A CADA 2,00M - 2 UTILIZAÇÕES. AF_03/2024</t>
  </si>
  <si>
    <t>M</t>
  </si>
  <si>
    <t>FORNECIMENTO E INSTALAÇÃO DE PLACA DE OBRA COM CHAPA GALVANIZADA E ESTRUTURA DE MADEIRA. AF_03/2022_PS</t>
  </si>
  <si>
    <t>M2</t>
  </si>
  <si>
    <t>DEMOLIÇÃO DE PONTE DE MADEIRA E CABECEIRAS EXISTENTES</t>
  </si>
  <si>
    <t>UN</t>
  </si>
  <si>
    <t>ADMINISTRAÇÃO LOCAL</t>
  </si>
  <si>
    <t>FABRICAÇÃO DE FÔRMA PARA PILARES E ESTRUTURAS SIMILARES, EM MADEIRA SERRADA, E=25 MM. AF_09/2020</t>
  </si>
  <si>
    <t>ARMAÇÃO DE PILAR OU VIGA DE ESTRUTURA CONVENCIONAL DE CONCRETO ARMADO UTILIZANDO AÇO CA-50 DE 10,0 MM - MONTAGEM. AF_06/2022</t>
  </si>
  <si>
    <t>KG</t>
  </si>
  <si>
    <t>CONCRETAGEM DE PILARES, FCK = 25 MPA, COM USO DE BOMBA - LANÇAMENTO, ADENSAMENTO E ACABAMENTO. AF_02/2022_PS</t>
  </si>
  <si>
    <t>M3</t>
  </si>
  <si>
    <t>LANÇAMENTO COM USO DE BOMBA, ADENSAMENTO E ACABAMENTO DE CONCRETO EM ESTRUTURAS. AF_02/2022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</si>
  <si>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</si>
  <si>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</si>
  <si>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ARMAÇÃO DE PILAR OU VIGA DE ESTRUTURA CONVENCIONAL DE CONCRETO ARMADO UTILIZANDO AÇO CA-50 DE 6,3 MM - MONTAGEM. AF_06/2022</t>
  </si>
  <si>
    <t>89272 + 89273</t>
  </si>
  <si>
    <t>GUINDASTE HIDRÁULICO AUTOPROPELIDO, COM LANÇA TELESCÓPICA 28,80 M, IÇAMENTO VIGAS</t>
  </si>
  <si>
    <t>H</t>
  </si>
  <si>
    <t>88908 + 88907</t>
  </si>
  <si>
    <t>Empresa:</t>
  </si>
  <si>
    <t>Ponte Conexões 03</t>
  </si>
  <si>
    <t>Área aprox.(m²):</t>
  </si>
  <si>
    <t>Responsável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</si>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</sst>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"/>
    <numFmt numFmtId="165" formatCode="_(* #,##0.00_);_(* \(#,##0.00\);_(* \-??_);_(@_)"/>
    <numFmt numFmtId="166" formatCode="_(&quot;R$ &quot;* #,##0.00_);_(&quot;R$ &quot;* \(#,##0.00\);_(&quot;R$ &quot;* &quot;-&quot;??_);_(@_)"/>
    <numFmt numFmtId="167" formatCode="&quot;Nova Bassano,&quot;\ dd\ &quot;de&quot;\ mmmm\ &quot;de&quot;\ yyyy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6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</cellStyleXfs>
  <cellXfs count="213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65" fontId="0" fillId="0" borderId="8" xfId="1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0" fontId="1" fillId="0" borderId="8" xfId="3" applyNumberForma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0" fontId="1" fillId="0" borderId="11" xfId="3" applyNumberForma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right" vertical="center"/>
    </xf>
    <xf numFmtId="4" fontId="3" fillId="4" borderId="33" xfId="0" applyNumberFormat="1" applyFont="1" applyFill="1" applyBorder="1" applyAlignment="1">
      <alignment horizontal="right" vertical="center"/>
    </xf>
    <xf numFmtId="4" fontId="3" fillId="4" borderId="34" xfId="0" applyNumberFormat="1" applyFont="1" applyFill="1" applyBorder="1" applyAlignment="1">
      <alignment horizontal="right" vertical="center"/>
    </xf>
    <xf numFmtId="4" fontId="3" fillId="4" borderId="22" xfId="0" applyNumberFormat="1" applyFont="1" applyFill="1" applyBorder="1" applyAlignment="1">
      <alignment horizontal="right" vertical="center"/>
    </xf>
    <xf numFmtId="4" fontId="3" fillId="4" borderId="16" xfId="0" applyNumberFormat="1" applyFont="1" applyFill="1" applyBorder="1" applyAlignment="1">
      <alignment horizontal="right" vertical="center"/>
    </xf>
    <xf numFmtId="4" fontId="3" fillId="4" borderId="17" xfId="0" applyNumberFormat="1" applyFont="1" applyFill="1" applyBorder="1" applyAlignment="1">
      <alignment horizontal="right" vertical="center"/>
    </xf>
    <xf numFmtId="4" fontId="3" fillId="4" borderId="35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center"/>
    </xf>
    <xf numFmtId="166" fontId="6" fillId="4" borderId="33" xfId="2" applyFont="1" applyFill="1" applyBorder="1" applyAlignment="1">
      <alignment horizontal="right" vertical="center"/>
    </xf>
    <xf numFmtId="166" fontId="6" fillId="4" borderId="34" xfId="2" applyFont="1" applyFill="1" applyBorder="1" applyAlignment="1">
      <alignment horizontal="right" vertical="center"/>
    </xf>
    <xf numFmtId="166" fontId="6" fillId="4" borderId="19" xfId="2" applyFont="1" applyFill="1" applyBorder="1" applyAlignment="1">
      <alignment horizontal="right" vertical="center"/>
    </xf>
    <xf numFmtId="0" fontId="3" fillId="3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4" fontId="1" fillId="0" borderId="37" xfId="2" applyNumberFormat="1" applyFill="1" applyBorder="1" applyAlignment="1">
      <alignment horizontal="right" vertical="center"/>
    </xf>
    <xf numFmtId="166" fontId="1" fillId="0" borderId="41" xfId="2" applyFill="1" applyBorder="1" applyAlignment="1">
      <alignment horizontal="right" vertical="center"/>
    </xf>
    <xf numFmtId="166" fontId="1" fillId="0" borderId="42" xfId="4" applyFill="1" applyBorder="1" applyAlignment="1" applyProtection="1">
      <alignment horizontal="right" vertical="center"/>
    </xf>
    <xf numFmtId="166" fontId="1" fillId="0" borderId="44" xfId="4" applyFill="1" applyBorder="1" applyAlignment="1" applyProtection="1">
      <alignment horizontal="right" vertical="center"/>
    </xf>
    <xf numFmtId="166" fontId="1" fillId="0" borderId="45" xfId="2" applyBorder="1" applyAlignment="1">
      <alignment horizontal="right" vertical="center"/>
    </xf>
    <xf numFmtId="166" fontId="1" fillId="0" borderId="46" xfId="2" applyBorder="1" applyAlignment="1">
      <alignment horizontal="center" vertical="center"/>
    </xf>
    <xf numFmtId="166" fontId="1" fillId="0" borderId="38" xfId="4" applyBorder="1" applyAlignment="1" applyProtection="1">
      <alignment horizontal="center" vertical="center"/>
    </xf>
    <xf numFmtId="166" fontId="1" fillId="0" borderId="45" xfId="4" applyFill="1" applyBorder="1" applyAlignment="1" applyProtection="1">
      <alignment horizontal="right" vertical="center"/>
    </xf>
    <xf numFmtId="166" fontId="1" fillId="0" borderId="41" xfId="4" applyBorder="1" applyAlignment="1" applyProtection="1">
      <alignment horizontal="center" vertical="center"/>
    </xf>
    <xf numFmtId="166" fontId="1" fillId="0" borderId="47" xfId="4" applyFill="1" applyBorder="1" applyAlignment="1" applyProtection="1">
      <alignment horizontal="right" vertical="center"/>
    </xf>
    <xf numFmtId="166" fontId="1" fillId="0" borderId="48" xfId="4" applyFill="1" applyBorder="1" applyAlignment="1" applyProtection="1">
      <alignment horizontal="right" vertical="center"/>
    </xf>
    <xf numFmtId="4" fontId="0" fillId="0" borderId="37" xfId="2" applyNumberFormat="1" applyFont="1" applyFill="1" applyBorder="1" applyAlignment="1">
      <alignment horizontal="right" vertical="center"/>
    </xf>
    <xf numFmtId="0" fontId="3" fillId="3" borderId="41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4" fontId="1" fillId="0" borderId="45" xfId="2" applyNumberFormat="1" applyFill="1" applyBorder="1" applyAlignment="1">
      <alignment horizontal="right" vertical="center"/>
    </xf>
    <xf numFmtId="166" fontId="1" fillId="0" borderId="36" xfId="2" applyFill="1" applyBorder="1" applyAlignment="1">
      <alignment horizontal="right" vertical="center"/>
    </xf>
    <xf numFmtId="166" fontId="1" fillId="0" borderId="48" xfId="2" applyFill="1" applyBorder="1" applyAlignment="1">
      <alignment horizontal="right" vertical="center"/>
    </xf>
    <xf numFmtId="166" fontId="1" fillId="0" borderId="43" xfId="2" applyFill="1" applyBorder="1" applyAlignment="1">
      <alignment horizontal="right" vertical="center"/>
    </xf>
    <xf numFmtId="166" fontId="1" fillId="0" borderId="44" xfId="2" applyFill="1" applyBorder="1" applyAlignment="1">
      <alignment horizontal="right" vertical="center"/>
    </xf>
    <xf numFmtId="166" fontId="1" fillId="0" borderId="45" xfId="2" applyFill="1" applyBorder="1" applyAlignment="1">
      <alignment horizontal="right" vertical="center"/>
    </xf>
    <xf numFmtId="166" fontId="1" fillId="0" borderId="46" xfId="2" applyFill="1" applyBorder="1" applyAlignment="1">
      <alignment horizontal="center" vertical="center"/>
    </xf>
    <xf numFmtId="166" fontId="1" fillId="0" borderId="47" xfId="2" applyFill="1" applyBorder="1" applyAlignment="1">
      <alignment horizontal="right" vertical="center"/>
    </xf>
    <xf numFmtId="0" fontId="5" fillId="3" borderId="41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left" vertical="center" wrapText="1"/>
    </xf>
    <xf numFmtId="0" fontId="3" fillId="4" borderId="49" xfId="0" applyFont="1" applyFill="1" applyBorder="1" applyAlignment="1">
      <alignment horizontal="center" vertical="center" wrapText="1"/>
    </xf>
    <xf numFmtId="4" fontId="1" fillId="4" borderId="37" xfId="2" applyNumberFormat="1" applyFill="1" applyBorder="1" applyAlignment="1">
      <alignment horizontal="right" vertical="center"/>
    </xf>
    <xf numFmtId="166" fontId="1" fillId="4" borderId="41" xfId="2" applyFill="1" applyBorder="1" applyAlignment="1">
      <alignment horizontal="right" vertical="center"/>
    </xf>
    <xf numFmtId="166" fontId="1" fillId="4" borderId="42" xfId="2" applyFill="1" applyBorder="1" applyAlignment="1">
      <alignment horizontal="right" vertical="center"/>
    </xf>
    <xf numFmtId="166" fontId="1" fillId="4" borderId="38" xfId="2" applyFill="1" applyBorder="1" applyAlignment="1">
      <alignment horizontal="right" vertical="center"/>
    </xf>
    <xf numFmtId="166" fontId="1" fillId="4" borderId="49" xfId="2" applyFill="1" applyBorder="1" applyAlignment="1">
      <alignment horizontal="right" vertical="center"/>
    </xf>
    <xf numFmtId="166" fontId="1" fillId="4" borderId="37" xfId="2" applyFill="1" applyBorder="1" applyAlignment="1">
      <alignment horizontal="right" vertical="center"/>
    </xf>
    <xf numFmtId="166" fontId="1" fillId="4" borderId="50" xfId="2" applyFill="1" applyBorder="1" applyAlignment="1">
      <alignment horizontal="center" vertical="center"/>
    </xf>
    <xf numFmtId="0" fontId="5" fillId="4" borderId="37" xfId="0" applyFont="1" applyFill="1" applyBorder="1" applyAlignment="1">
      <alignment vertical="center"/>
    </xf>
    <xf numFmtId="166" fontId="6" fillId="4" borderId="41" xfId="2" applyFont="1" applyFill="1" applyBorder="1" applyAlignment="1">
      <alignment horizontal="right" vertical="center"/>
    </xf>
    <xf numFmtId="166" fontId="6" fillId="4" borderId="42" xfId="2" applyFont="1" applyFill="1" applyBorder="1" applyAlignment="1">
      <alignment horizontal="right" vertical="center"/>
    </xf>
    <xf numFmtId="166" fontId="6" fillId="4" borderId="47" xfId="2" applyFont="1" applyFill="1" applyBorder="1" applyAlignment="1">
      <alignment horizontal="right" vertical="center"/>
    </xf>
    <xf numFmtId="166" fontId="1" fillId="0" borderId="51" xfId="2" applyFill="1" applyBorder="1" applyAlignment="1">
      <alignment horizontal="right" vertical="center"/>
    </xf>
    <xf numFmtId="166" fontId="1" fillId="0" borderId="51" xfId="4" applyBorder="1" applyAlignment="1" applyProtection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4" fontId="1" fillId="0" borderId="52" xfId="2" applyNumberFormat="1" applyFill="1" applyBorder="1" applyAlignment="1">
      <alignment horizontal="right" vertical="center"/>
    </xf>
    <xf numFmtId="166" fontId="1" fillId="0" borderId="53" xfId="2" applyFill="1" applyBorder="1" applyAlignment="1">
      <alignment horizontal="right" vertical="center"/>
    </xf>
    <xf numFmtId="166" fontId="1" fillId="0" borderId="54" xfId="2" applyFill="1" applyBorder="1" applyAlignment="1">
      <alignment horizontal="right" vertical="center"/>
    </xf>
    <xf numFmtId="166" fontId="1" fillId="0" borderId="55" xfId="2" applyFill="1" applyBorder="1" applyAlignment="1">
      <alignment horizontal="right" vertical="center"/>
    </xf>
    <xf numFmtId="166" fontId="1" fillId="0" borderId="56" xfId="2" applyFill="1" applyBorder="1" applyAlignment="1">
      <alignment horizontal="right" vertical="center"/>
    </xf>
    <xf numFmtId="166" fontId="1" fillId="0" borderId="52" xfId="2" applyFill="1" applyBorder="1" applyAlignment="1">
      <alignment horizontal="right" vertical="center"/>
    </xf>
    <xf numFmtId="166" fontId="1" fillId="0" borderId="57" xfId="2" applyFill="1" applyBorder="1" applyAlignment="1">
      <alignment horizontal="center" vertical="center"/>
    </xf>
    <xf numFmtId="166" fontId="1" fillId="0" borderId="8" xfId="2" applyFill="1" applyBorder="1" applyAlignment="1">
      <alignment horizontal="right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4" fontId="6" fillId="4" borderId="37" xfId="2" applyNumberFormat="1" applyFont="1" applyFill="1" applyBorder="1" applyAlignment="1">
      <alignment horizontal="right" vertical="center"/>
    </xf>
    <xf numFmtId="166" fontId="6" fillId="4" borderId="38" xfId="2" applyFont="1" applyFill="1" applyBorder="1" applyAlignment="1">
      <alignment horizontal="right" vertical="center"/>
    </xf>
    <xf numFmtId="166" fontId="6" fillId="4" borderId="49" xfId="2" applyFont="1" applyFill="1" applyBorder="1" applyAlignment="1">
      <alignment horizontal="right" vertical="center"/>
    </xf>
    <xf numFmtId="166" fontId="6" fillId="4" borderId="37" xfId="2" applyFont="1" applyFill="1" applyBorder="1" applyAlignment="1">
      <alignment horizontal="right" vertical="center"/>
    </xf>
    <xf numFmtId="166" fontId="6" fillId="4" borderId="50" xfId="2" applyFont="1" applyFill="1" applyBorder="1" applyAlignment="1">
      <alignment horizontal="center" vertical="center"/>
    </xf>
    <xf numFmtId="0" fontId="5" fillId="4" borderId="37" xfId="2" applyNumberFormat="1" applyFont="1" applyFill="1" applyBorder="1" applyAlignment="1">
      <alignment horizontal="left" vertical="center"/>
    </xf>
    <xf numFmtId="166" fontId="6" fillId="4" borderId="58" xfId="2" applyFont="1" applyFill="1" applyBorder="1" applyAlignment="1">
      <alignment horizontal="right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166" fontId="1" fillId="0" borderId="42" xfId="2" applyFill="1" applyBorder="1" applyAlignment="1">
      <alignment horizontal="right" vertical="center"/>
    </xf>
    <xf numFmtId="166" fontId="1" fillId="0" borderId="49" xfId="2" applyFill="1" applyBorder="1" applyAlignment="1">
      <alignment horizontal="right" vertical="center"/>
    </xf>
    <xf numFmtId="166" fontId="1" fillId="0" borderId="37" xfId="2" applyFill="1" applyBorder="1" applyAlignment="1">
      <alignment horizontal="right" vertical="center"/>
    </xf>
    <xf numFmtId="166" fontId="1" fillId="0" borderId="50" xfId="2" applyFill="1" applyBorder="1" applyAlignment="1">
      <alignment horizontal="center" vertical="center"/>
    </xf>
    <xf numFmtId="166" fontId="1" fillId="0" borderId="38" xfId="2" applyFill="1" applyBorder="1" applyAlignment="1">
      <alignment horizontal="right" vertical="center"/>
    </xf>
    <xf numFmtId="166" fontId="1" fillId="0" borderId="58" xfId="2" applyFill="1" applyBorder="1" applyAlignment="1">
      <alignment horizontal="right" vertical="center"/>
    </xf>
    <xf numFmtId="0" fontId="3" fillId="5" borderId="59" xfId="0" applyFont="1" applyFill="1" applyBorder="1" applyAlignment="1">
      <alignment horizontal="center" vertical="center"/>
    </xf>
    <xf numFmtId="4" fontId="1" fillId="0" borderId="59" xfId="2" applyNumberFormat="1" applyFill="1" applyBorder="1" applyAlignment="1">
      <alignment horizontal="right" vertical="center"/>
    </xf>
    <xf numFmtId="166" fontId="1" fillId="0" borderId="60" xfId="2" applyFill="1" applyBorder="1" applyAlignment="1">
      <alignment horizontal="right" vertical="center"/>
    </xf>
    <xf numFmtId="166" fontId="1" fillId="0" borderId="39" xfId="2" applyFill="1" applyBorder="1" applyAlignment="1">
      <alignment horizontal="right" vertical="center"/>
    </xf>
    <xf numFmtId="166" fontId="1" fillId="0" borderId="40" xfId="2" applyFill="1" applyBorder="1" applyAlignment="1">
      <alignment horizontal="right" vertical="center"/>
    </xf>
    <xf numFmtId="166" fontId="1" fillId="0" borderId="59" xfId="2" applyFill="1" applyBorder="1" applyAlignment="1">
      <alignment horizontal="right" vertical="center"/>
    </xf>
    <xf numFmtId="166" fontId="1" fillId="0" borderId="61" xfId="2" applyFill="1" applyBorder="1" applyAlignment="1">
      <alignment horizontal="center" vertical="center"/>
    </xf>
    <xf numFmtId="166" fontId="1" fillId="0" borderId="62" xfId="2" applyFill="1" applyBorder="1" applyAlignment="1">
      <alignment horizontal="right" vertical="center"/>
    </xf>
    <xf numFmtId="0" fontId="3" fillId="3" borderId="53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4" fontId="1" fillId="0" borderId="56" xfId="2" applyNumberFormat="1" applyFill="1" applyBorder="1" applyAlignment="1">
      <alignment horizontal="right" vertical="center"/>
    </xf>
    <xf numFmtId="166" fontId="1" fillId="0" borderId="56" xfId="2" applyFill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66" fontId="1" fillId="0" borderId="5" xfId="2" applyFill="1" applyBorder="1" applyAlignment="1">
      <alignment horizontal="right" vertical="center"/>
    </xf>
    <xf numFmtId="166" fontId="1" fillId="0" borderId="5" xfId="2" applyFill="1" applyBorder="1" applyAlignment="1">
      <alignment horizontal="center" vertical="center"/>
    </xf>
    <xf numFmtId="166" fontId="6" fillId="0" borderId="5" xfId="2" applyFont="1" applyFill="1" applyBorder="1" applyAlignment="1">
      <alignment horizontal="right" vertical="center"/>
    </xf>
    <xf numFmtId="166" fontId="6" fillId="0" borderId="6" xfId="2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167" fontId="0" fillId="0" borderId="0" xfId="0" applyNumberFormat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6" borderId="0" xfId="0" applyFill="1" applyAlignment="1">
      <alignment horizontal="center" vertical="center"/>
    </xf>
    <xf numFmtId="166" fontId="1" fillId="6" borderId="41" xfId="2" applyFill="1" applyBorder="1" applyAlignment="1">
      <alignment horizontal="right" vertical="center"/>
    </xf>
    <xf numFmtId="166" fontId="1" fillId="6" borderId="51" xfId="2" applyFill="1" applyBorder="1" applyAlignment="1">
      <alignment horizontal="right" vertical="center"/>
    </xf>
    <xf numFmtId="10" fontId="1" fillId="6" borderId="43" xfId="3" applyNumberFormat="1" applyFill="1" applyBorder="1" applyAlignment="1" applyProtection="1">
      <alignment horizontal="right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10" fontId="1" fillId="6" borderId="38" xfId="3" applyNumberFormat="1" applyFill="1" applyBorder="1" applyAlignment="1">
      <alignment horizontal="right" vertical="center"/>
    </xf>
    <xf numFmtId="0" fontId="6" fillId="6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</cellXfs>
  <cellStyles count="5">
    <cellStyle name="Moeda" xfId="2" builtinId="4"/>
    <cellStyle name="Moeda 2" xfId="4" xr:uid="{446C2924-818E-4EA3-BA1C-A13514AC868E}"/>
    <cellStyle name="Normal" xfId="0" builtinId="0"/>
    <cellStyle name="Porcentagem 2" xfId="3" xr:uid="{900CF599-EA3F-4068-A344-CEDC252EE63A}"/>
    <cellStyle name="Vírgula" xfId="1" builtinId="3"/>
  </cellStyles>
  <dxfs count="6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4402A-AE78-459D-9E49-69D77A7F671A}">
  <sheetPr codeName="Planilha1">
    <outlinePr summaryBelow="0"/>
    <pageSetUpPr fitToPage="1"/>
  </sheetPr>
  <dimension ref="A1:S89"/>
  <sheetViews>
    <sheetView tabSelected="1" zoomScaleNormal="100" workbookViewId="0">
      <pane ySplit="11" topLeftCell="A48" activePane="bottomLeft" state="frozen"/>
      <selection pane="bottomLeft" activeCell="P66" sqref="P66"/>
    </sheetView>
  </sheetViews>
  <sheetFormatPr defaultRowHeight="12.75" outlineLevelRow="1" x14ac:dyDescent="0.2"/>
  <cols>
    <col min="1" max="1" width="5.7109375" style="1" customWidth="1"/>
    <col min="2" max="2" width="9.140625" style="2" customWidth="1"/>
    <col min="3" max="3" width="2.85546875" style="3" customWidth="1"/>
    <col min="4" max="4" width="9.140625" style="195" customWidth="1"/>
    <col min="5" max="5" width="12.85546875" style="195" customWidth="1"/>
    <col min="6" max="6" width="42.28515625" style="2" customWidth="1"/>
    <col min="7" max="7" width="9.140625" style="195" customWidth="1"/>
    <col min="8" max="8" width="14.28515625" style="2" customWidth="1"/>
    <col min="9" max="13" width="14" style="2" customWidth="1"/>
    <col min="14" max="14" width="0.140625" style="3" customWidth="1"/>
    <col min="15" max="16" width="14" style="2" customWidth="1"/>
    <col min="17" max="19" width="18.28515625" style="2" customWidth="1"/>
    <col min="20" max="252" width="9.140625" style="2"/>
    <col min="253" max="253" width="15.28515625" style="2" customWidth="1"/>
    <col min="254" max="254" width="42.28515625" style="2" customWidth="1"/>
    <col min="255" max="255" width="9.140625" style="2"/>
    <col min="256" max="256" width="14.28515625" style="2" customWidth="1"/>
    <col min="257" max="261" width="14" style="2" customWidth="1"/>
    <col min="262" max="262" width="18.28515625" style="2" customWidth="1"/>
    <col min="263" max="263" width="20.85546875" style="2" customWidth="1"/>
    <col min="264" max="264" width="17.85546875" style="2" customWidth="1"/>
    <col min="265" max="508" width="9.140625" style="2"/>
    <col min="509" max="509" width="15.28515625" style="2" customWidth="1"/>
    <col min="510" max="510" width="42.28515625" style="2" customWidth="1"/>
    <col min="511" max="511" width="9.140625" style="2"/>
    <col min="512" max="512" width="14.28515625" style="2" customWidth="1"/>
    <col min="513" max="517" width="14" style="2" customWidth="1"/>
    <col min="518" max="518" width="18.28515625" style="2" customWidth="1"/>
    <col min="519" max="519" width="20.85546875" style="2" customWidth="1"/>
    <col min="520" max="520" width="17.85546875" style="2" customWidth="1"/>
    <col min="521" max="764" width="9.140625" style="2"/>
    <col min="765" max="765" width="15.28515625" style="2" customWidth="1"/>
    <col min="766" max="766" width="42.28515625" style="2" customWidth="1"/>
    <col min="767" max="767" width="9.140625" style="2"/>
    <col min="768" max="768" width="14.28515625" style="2" customWidth="1"/>
    <col min="769" max="773" width="14" style="2" customWidth="1"/>
    <col min="774" max="774" width="18.28515625" style="2" customWidth="1"/>
    <col min="775" max="775" width="20.85546875" style="2" customWidth="1"/>
    <col min="776" max="776" width="17.85546875" style="2" customWidth="1"/>
    <col min="777" max="1020" width="9.140625" style="2"/>
    <col min="1021" max="1021" width="15.28515625" style="2" customWidth="1"/>
    <col min="1022" max="1022" width="42.28515625" style="2" customWidth="1"/>
    <col min="1023" max="1023" width="9.140625" style="2"/>
    <col min="1024" max="1024" width="14.28515625" style="2" customWidth="1"/>
    <col min="1025" max="1029" width="14" style="2" customWidth="1"/>
    <col min="1030" max="1030" width="18.28515625" style="2" customWidth="1"/>
    <col min="1031" max="1031" width="20.85546875" style="2" customWidth="1"/>
    <col min="1032" max="1032" width="17.85546875" style="2" customWidth="1"/>
    <col min="1033" max="1276" width="9.140625" style="2"/>
    <col min="1277" max="1277" width="15.28515625" style="2" customWidth="1"/>
    <col min="1278" max="1278" width="42.28515625" style="2" customWidth="1"/>
    <col min="1279" max="1279" width="9.140625" style="2"/>
    <col min="1280" max="1280" width="14.28515625" style="2" customWidth="1"/>
    <col min="1281" max="1285" width="14" style="2" customWidth="1"/>
    <col min="1286" max="1286" width="18.28515625" style="2" customWidth="1"/>
    <col min="1287" max="1287" width="20.85546875" style="2" customWidth="1"/>
    <col min="1288" max="1288" width="17.85546875" style="2" customWidth="1"/>
    <col min="1289" max="1532" width="9.140625" style="2"/>
    <col min="1533" max="1533" width="15.28515625" style="2" customWidth="1"/>
    <col min="1534" max="1534" width="42.28515625" style="2" customWidth="1"/>
    <col min="1535" max="1535" width="9.140625" style="2"/>
    <col min="1536" max="1536" width="14.28515625" style="2" customWidth="1"/>
    <col min="1537" max="1541" width="14" style="2" customWidth="1"/>
    <col min="1542" max="1542" width="18.28515625" style="2" customWidth="1"/>
    <col min="1543" max="1543" width="20.85546875" style="2" customWidth="1"/>
    <col min="1544" max="1544" width="17.85546875" style="2" customWidth="1"/>
    <col min="1545" max="1788" width="9.140625" style="2"/>
    <col min="1789" max="1789" width="15.28515625" style="2" customWidth="1"/>
    <col min="1790" max="1790" width="42.28515625" style="2" customWidth="1"/>
    <col min="1791" max="1791" width="9.140625" style="2"/>
    <col min="1792" max="1792" width="14.28515625" style="2" customWidth="1"/>
    <col min="1793" max="1797" width="14" style="2" customWidth="1"/>
    <col min="1798" max="1798" width="18.28515625" style="2" customWidth="1"/>
    <col min="1799" max="1799" width="20.85546875" style="2" customWidth="1"/>
    <col min="1800" max="1800" width="17.85546875" style="2" customWidth="1"/>
    <col min="1801" max="2044" width="9.140625" style="2"/>
    <col min="2045" max="2045" width="15.28515625" style="2" customWidth="1"/>
    <col min="2046" max="2046" width="42.28515625" style="2" customWidth="1"/>
    <col min="2047" max="2047" width="9.140625" style="2"/>
    <col min="2048" max="2048" width="14.28515625" style="2" customWidth="1"/>
    <col min="2049" max="2053" width="14" style="2" customWidth="1"/>
    <col min="2054" max="2054" width="18.28515625" style="2" customWidth="1"/>
    <col min="2055" max="2055" width="20.85546875" style="2" customWidth="1"/>
    <col min="2056" max="2056" width="17.85546875" style="2" customWidth="1"/>
    <col min="2057" max="2300" width="9.140625" style="2"/>
    <col min="2301" max="2301" width="15.28515625" style="2" customWidth="1"/>
    <col min="2302" max="2302" width="42.28515625" style="2" customWidth="1"/>
    <col min="2303" max="2303" width="9.140625" style="2"/>
    <col min="2304" max="2304" width="14.28515625" style="2" customWidth="1"/>
    <col min="2305" max="2309" width="14" style="2" customWidth="1"/>
    <col min="2310" max="2310" width="18.28515625" style="2" customWidth="1"/>
    <col min="2311" max="2311" width="20.85546875" style="2" customWidth="1"/>
    <col min="2312" max="2312" width="17.85546875" style="2" customWidth="1"/>
    <col min="2313" max="2556" width="9.140625" style="2"/>
    <col min="2557" max="2557" width="15.28515625" style="2" customWidth="1"/>
    <col min="2558" max="2558" width="42.28515625" style="2" customWidth="1"/>
    <col min="2559" max="2559" width="9.140625" style="2"/>
    <col min="2560" max="2560" width="14.28515625" style="2" customWidth="1"/>
    <col min="2561" max="2565" width="14" style="2" customWidth="1"/>
    <col min="2566" max="2566" width="18.28515625" style="2" customWidth="1"/>
    <col min="2567" max="2567" width="20.85546875" style="2" customWidth="1"/>
    <col min="2568" max="2568" width="17.85546875" style="2" customWidth="1"/>
    <col min="2569" max="2812" width="9.140625" style="2"/>
    <col min="2813" max="2813" width="15.28515625" style="2" customWidth="1"/>
    <col min="2814" max="2814" width="42.28515625" style="2" customWidth="1"/>
    <col min="2815" max="2815" width="9.140625" style="2"/>
    <col min="2816" max="2816" width="14.28515625" style="2" customWidth="1"/>
    <col min="2817" max="2821" width="14" style="2" customWidth="1"/>
    <col min="2822" max="2822" width="18.28515625" style="2" customWidth="1"/>
    <col min="2823" max="2823" width="20.85546875" style="2" customWidth="1"/>
    <col min="2824" max="2824" width="17.85546875" style="2" customWidth="1"/>
    <col min="2825" max="3068" width="9.140625" style="2"/>
    <col min="3069" max="3069" width="15.28515625" style="2" customWidth="1"/>
    <col min="3070" max="3070" width="42.28515625" style="2" customWidth="1"/>
    <col min="3071" max="3071" width="9.140625" style="2"/>
    <col min="3072" max="3072" width="14.28515625" style="2" customWidth="1"/>
    <col min="3073" max="3077" width="14" style="2" customWidth="1"/>
    <col min="3078" max="3078" width="18.28515625" style="2" customWidth="1"/>
    <col min="3079" max="3079" width="20.85546875" style="2" customWidth="1"/>
    <col min="3080" max="3080" width="17.85546875" style="2" customWidth="1"/>
    <col min="3081" max="3324" width="9.140625" style="2"/>
    <col min="3325" max="3325" width="15.28515625" style="2" customWidth="1"/>
    <col min="3326" max="3326" width="42.28515625" style="2" customWidth="1"/>
    <col min="3327" max="3327" width="9.140625" style="2"/>
    <col min="3328" max="3328" width="14.28515625" style="2" customWidth="1"/>
    <col min="3329" max="3333" width="14" style="2" customWidth="1"/>
    <col min="3334" max="3334" width="18.28515625" style="2" customWidth="1"/>
    <col min="3335" max="3335" width="20.85546875" style="2" customWidth="1"/>
    <col min="3336" max="3336" width="17.85546875" style="2" customWidth="1"/>
    <col min="3337" max="3580" width="9.140625" style="2"/>
    <col min="3581" max="3581" width="15.28515625" style="2" customWidth="1"/>
    <col min="3582" max="3582" width="42.28515625" style="2" customWidth="1"/>
    <col min="3583" max="3583" width="9.140625" style="2"/>
    <col min="3584" max="3584" width="14.28515625" style="2" customWidth="1"/>
    <col min="3585" max="3589" width="14" style="2" customWidth="1"/>
    <col min="3590" max="3590" width="18.28515625" style="2" customWidth="1"/>
    <col min="3591" max="3591" width="20.85546875" style="2" customWidth="1"/>
    <col min="3592" max="3592" width="17.85546875" style="2" customWidth="1"/>
    <col min="3593" max="3836" width="9.140625" style="2"/>
    <col min="3837" max="3837" width="15.28515625" style="2" customWidth="1"/>
    <col min="3838" max="3838" width="42.28515625" style="2" customWidth="1"/>
    <col min="3839" max="3839" width="9.140625" style="2"/>
    <col min="3840" max="3840" width="14.28515625" style="2" customWidth="1"/>
    <col min="3841" max="3845" width="14" style="2" customWidth="1"/>
    <col min="3846" max="3846" width="18.28515625" style="2" customWidth="1"/>
    <col min="3847" max="3847" width="20.85546875" style="2" customWidth="1"/>
    <col min="3848" max="3848" width="17.85546875" style="2" customWidth="1"/>
    <col min="3849" max="4092" width="9.140625" style="2"/>
    <col min="4093" max="4093" width="15.28515625" style="2" customWidth="1"/>
    <col min="4094" max="4094" width="42.28515625" style="2" customWidth="1"/>
    <col min="4095" max="4095" width="9.140625" style="2"/>
    <col min="4096" max="4096" width="14.28515625" style="2" customWidth="1"/>
    <col min="4097" max="4101" width="14" style="2" customWidth="1"/>
    <col min="4102" max="4102" width="18.28515625" style="2" customWidth="1"/>
    <col min="4103" max="4103" width="20.85546875" style="2" customWidth="1"/>
    <col min="4104" max="4104" width="17.85546875" style="2" customWidth="1"/>
    <col min="4105" max="4348" width="9.140625" style="2"/>
    <col min="4349" max="4349" width="15.28515625" style="2" customWidth="1"/>
    <col min="4350" max="4350" width="42.28515625" style="2" customWidth="1"/>
    <col min="4351" max="4351" width="9.140625" style="2"/>
    <col min="4352" max="4352" width="14.28515625" style="2" customWidth="1"/>
    <col min="4353" max="4357" width="14" style="2" customWidth="1"/>
    <col min="4358" max="4358" width="18.28515625" style="2" customWidth="1"/>
    <col min="4359" max="4359" width="20.85546875" style="2" customWidth="1"/>
    <col min="4360" max="4360" width="17.85546875" style="2" customWidth="1"/>
    <col min="4361" max="4604" width="9.140625" style="2"/>
    <col min="4605" max="4605" width="15.28515625" style="2" customWidth="1"/>
    <col min="4606" max="4606" width="42.28515625" style="2" customWidth="1"/>
    <col min="4607" max="4607" width="9.140625" style="2"/>
    <col min="4608" max="4608" width="14.28515625" style="2" customWidth="1"/>
    <col min="4609" max="4613" width="14" style="2" customWidth="1"/>
    <col min="4614" max="4614" width="18.28515625" style="2" customWidth="1"/>
    <col min="4615" max="4615" width="20.85546875" style="2" customWidth="1"/>
    <col min="4616" max="4616" width="17.85546875" style="2" customWidth="1"/>
    <col min="4617" max="4860" width="9.140625" style="2"/>
    <col min="4861" max="4861" width="15.28515625" style="2" customWidth="1"/>
    <col min="4862" max="4862" width="42.28515625" style="2" customWidth="1"/>
    <col min="4863" max="4863" width="9.140625" style="2"/>
    <col min="4864" max="4864" width="14.28515625" style="2" customWidth="1"/>
    <col min="4865" max="4869" width="14" style="2" customWidth="1"/>
    <col min="4870" max="4870" width="18.28515625" style="2" customWidth="1"/>
    <col min="4871" max="4871" width="20.85546875" style="2" customWidth="1"/>
    <col min="4872" max="4872" width="17.85546875" style="2" customWidth="1"/>
    <col min="4873" max="5116" width="9.140625" style="2"/>
    <col min="5117" max="5117" width="15.28515625" style="2" customWidth="1"/>
    <col min="5118" max="5118" width="42.28515625" style="2" customWidth="1"/>
    <col min="5119" max="5119" width="9.140625" style="2"/>
    <col min="5120" max="5120" width="14.28515625" style="2" customWidth="1"/>
    <col min="5121" max="5125" width="14" style="2" customWidth="1"/>
    <col min="5126" max="5126" width="18.28515625" style="2" customWidth="1"/>
    <col min="5127" max="5127" width="20.85546875" style="2" customWidth="1"/>
    <col min="5128" max="5128" width="17.85546875" style="2" customWidth="1"/>
    <col min="5129" max="5372" width="9.140625" style="2"/>
    <col min="5373" max="5373" width="15.28515625" style="2" customWidth="1"/>
    <col min="5374" max="5374" width="42.28515625" style="2" customWidth="1"/>
    <col min="5375" max="5375" width="9.140625" style="2"/>
    <col min="5376" max="5376" width="14.28515625" style="2" customWidth="1"/>
    <col min="5377" max="5381" width="14" style="2" customWidth="1"/>
    <col min="5382" max="5382" width="18.28515625" style="2" customWidth="1"/>
    <col min="5383" max="5383" width="20.85546875" style="2" customWidth="1"/>
    <col min="5384" max="5384" width="17.85546875" style="2" customWidth="1"/>
    <col min="5385" max="5628" width="9.140625" style="2"/>
    <col min="5629" max="5629" width="15.28515625" style="2" customWidth="1"/>
    <col min="5630" max="5630" width="42.28515625" style="2" customWidth="1"/>
    <col min="5631" max="5631" width="9.140625" style="2"/>
    <col min="5632" max="5632" width="14.28515625" style="2" customWidth="1"/>
    <col min="5633" max="5637" width="14" style="2" customWidth="1"/>
    <col min="5638" max="5638" width="18.28515625" style="2" customWidth="1"/>
    <col min="5639" max="5639" width="20.85546875" style="2" customWidth="1"/>
    <col min="5640" max="5640" width="17.85546875" style="2" customWidth="1"/>
    <col min="5641" max="5884" width="9.140625" style="2"/>
    <col min="5885" max="5885" width="15.28515625" style="2" customWidth="1"/>
    <col min="5886" max="5886" width="42.28515625" style="2" customWidth="1"/>
    <col min="5887" max="5887" width="9.140625" style="2"/>
    <col min="5888" max="5888" width="14.28515625" style="2" customWidth="1"/>
    <col min="5889" max="5893" width="14" style="2" customWidth="1"/>
    <col min="5894" max="5894" width="18.28515625" style="2" customWidth="1"/>
    <col min="5895" max="5895" width="20.85546875" style="2" customWidth="1"/>
    <col min="5896" max="5896" width="17.85546875" style="2" customWidth="1"/>
    <col min="5897" max="6140" width="9.140625" style="2"/>
    <col min="6141" max="6141" width="15.28515625" style="2" customWidth="1"/>
    <col min="6142" max="6142" width="42.28515625" style="2" customWidth="1"/>
    <col min="6143" max="6143" width="9.140625" style="2"/>
    <col min="6144" max="6144" width="14.28515625" style="2" customWidth="1"/>
    <col min="6145" max="6149" width="14" style="2" customWidth="1"/>
    <col min="6150" max="6150" width="18.28515625" style="2" customWidth="1"/>
    <col min="6151" max="6151" width="20.85546875" style="2" customWidth="1"/>
    <col min="6152" max="6152" width="17.85546875" style="2" customWidth="1"/>
    <col min="6153" max="6396" width="9.140625" style="2"/>
    <col min="6397" max="6397" width="15.28515625" style="2" customWidth="1"/>
    <col min="6398" max="6398" width="42.28515625" style="2" customWidth="1"/>
    <col min="6399" max="6399" width="9.140625" style="2"/>
    <col min="6400" max="6400" width="14.28515625" style="2" customWidth="1"/>
    <col min="6401" max="6405" width="14" style="2" customWidth="1"/>
    <col min="6406" max="6406" width="18.28515625" style="2" customWidth="1"/>
    <col min="6407" max="6407" width="20.85546875" style="2" customWidth="1"/>
    <col min="6408" max="6408" width="17.85546875" style="2" customWidth="1"/>
    <col min="6409" max="6652" width="9.140625" style="2"/>
    <col min="6653" max="6653" width="15.28515625" style="2" customWidth="1"/>
    <col min="6654" max="6654" width="42.28515625" style="2" customWidth="1"/>
    <col min="6655" max="6655" width="9.140625" style="2"/>
    <col min="6656" max="6656" width="14.28515625" style="2" customWidth="1"/>
    <col min="6657" max="6661" width="14" style="2" customWidth="1"/>
    <col min="6662" max="6662" width="18.28515625" style="2" customWidth="1"/>
    <col min="6663" max="6663" width="20.85546875" style="2" customWidth="1"/>
    <col min="6664" max="6664" width="17.85546875" style="2" customWidth="1"/>
    <col min="6665" max="6908" width="9.140625" style="2"/>
    <col min="6909" max="6909" width="15.28515625" style="2" customWidth="1"/>
    <col min="6910" max="6910" width="42.28515625" style="2" customWidth="1"/>
    <col min="6911" max="6911" width="9.140625" style="2"/>
    <col min="6912" max="6912" width="14.28515625" style="2" customWidth="1"/>
    <col min="6913" max="6917" width="14" style="2" customWidth="1"/>
    <col min="6918" max="6918" width="18.28515625" style="2" customWidth="1"/>
    <col min="6919" max="6919" width="20.85546875" style="2" customWidth="1"/>
    <col min="6920" max="6920" width="17.85546875" style="2" customWidth="1"/>
    <col min="6921" max="7164" width="9.140625" style="2"/>
    <col min="7165" max="7165" width="15.28515625" style="2" customWidth="1"/>
    <col min="7166" max="7166" width="42.28515625" style="2" customWidth="1"/>
    <col min="7167" max="7167" width="9.140625" style="2"/>
    <col min="7168" max="7168" width="14.28515625" style="2" customWidth="1"/>
    <col min="7169" max="7173" width="14" style="2" customWidth="1"/>
    <col min="7174" max="7174" width="18.28515625" style="2" customWidth="1"/>
    <col min="7175" max="7175" width="20.85546875" style="2" customWidth="1"/>
    <col min="7176" max="7176" width="17.85546875" style="2" customWidth="1"/>
    <col min="7177" max="7420" width="9.140625" style="2"/>
    <col min="7421" max="7421" width="15.28515625" style="2" customWidth="1"/>
    <col min="7422" max="7422" width="42.28515625" style="2" customWidth="1"/>
    <col min="7423" max="7423" width="9.140625" style="2"/>
    <col min="7424" max="7424" width="14.28515625" style="2" customWidth="1"/>
    <col min="7425" max="7429" width="14" style="2" customWidth="1"/>
    <col min="7430" max="7430" width="18.28515625" style="2" customWidth="1"/>
    <col min="7431" max="7431" width="20.85546875" style="2" customWidth="1"/>
    <col min="7432" max="7432" width="17.85546875" style="2" customWidth="1"/>
    <col min="7433" max="7676" width="9.140625" style="2"/>
    <col min="7677" max="7677" width="15.28515625" style="2" customWidth="1"/>
    <col min="7678" max="7678" width="42.28515625" style="2" customWidth="1"/>
    <col min="7679" max="7679" width="9.140625" style="2"/>
    <col min="7680" max="7680" width="14.28515625" style="2" customWidth="1"/>
    <col min="7681" max="7685" width="14" style="2" customWidth="1"/>
    <col min="7686" max="7686" width="18.28515625" style="2" customWidth="1"/>
    <col min="7687" max="7687" width="20.85546875" style="2" customWidth="1"/>
    <col min="7688" max="7688" width="17.85546875" style="2" customWidth="1"/>
    <col min="7689" max="7932" width="9.140625" style="2"/>
    <col min="7933" max="7933" width="15.28515625" style="2" customWidth="1"/>
    <col min="7934" max="7934" width="42.28515625" style="2" customWidth="1"/>
    <col min="7935" max="7935" width="9.140625" style="2"/>
    <col min="7936" max="7936" width="14.28515625" style="2" customWidth="1"/>
    <col min="7937" max="7941" width="14" style="2" customWidth="1"/>
    <col min="7942" max="7942" width="18.28515625" style="2" customWidth="1"/>
    <col min="7943" max="7943" width="20.85546875" style="2" customWidth="1"/>
    <col min="7944" max="7944" width="17.85546875" style="2" customWidth="1"/>
    <col min="7945" max="8188" width="9.140625" style="2"/>
    <col min="8189" max="8189" width="15.28515625" style="2" customWidth="1"/>
    <col min="8190" max="8190" width="42.28515625" style="2" customWidth="1"/>
    <col min="8191" max="8191" width="9.140625" style="2"/>
    <col min="8192" max="8192" width="14.28515625" style="2" customWidth="1"/>
    <col min="8193" max="8197" width="14" style="2" customWidth="1"/>
    <col min="8198" max="8198" width="18.28515625" style="2" customWidth="1"/>
    <col min="8199" max="8199" width="20.85546875" style="2" customWidth="1"/>
    <col min="8200" max="8200" width="17.85546875" style="2" customWidth="1"/>
    <col min="8201" max="8444" width="9.140625" style="2"/>
    <col min="8445" max="8445" width="15.28515625" style="2" customWidth="1"/>
    <col min="8446" max="8446" width="42.28515625" style="2" customWidth="1"/>
    <col min="8447" max="8447" width="9.140625" style="2"/>
    <col min="8448" max="8448" width="14.28515625" style="2" customWidth="1"/>
    <col min="8449" max="8453" width="14" style="2" customWidth="1"/>
    <col min="8454" max="8454" width="18.28515625" style="2" customWidth="1"/>
    <col min="8455" max="8455" width="20.85546875" style="2" customWidth="1"/>
    <col min="8456" max="8456" width="17.85546875" style="2" customWidth="1"/>
    <col min="8457" max="8700" width="9.140625" style="2"/>
    <col min="8701" max="8701" width="15.28515625" style="2" customWidth="1"/>
    <col min="8702" max="8702" width="42.28515625" style="2" customWidth="1"/>
    <col min="8703" max="8703" width="9.140625" style="2"/>
    <col min="8704" max="8704" width="14.28515625" style="2" customWidth="1"/>
    <col min="8705" max="8709" width="14" style="2" customWidth="1"/>
    <col min="8710" max="8710" width="18.28515625" style="2" customWidth="1"/>
    <col min="8711" max="8711" width="20.85546875" style="2" customWidth="1"/>
    <col min="8712" max="8712" width="17.85546875" style="2" customWidth="1"/>
    <col min="8713" max="8956" width="9.140625" style="2"/>
    <col min="8957" max="8957" width="15.28515625" style="2" customWidth="1"/>
    <col min="8958" max="8958" width="42.28515625" style="2" customWidth="1"/>
    <col min="8959" max="8959" width="9.140625" style="2"/>
    <col min="8960" max="8960" width="14.28515625" style="2" customWidth="1"/>
    <col min="8961" max="8965" width="14" style="2" customWidth="1"/>
    <col min="8966" max="8966" width="18.28515625" style="2" customWidth="1"/>
    <col min="8967" max="8967" width="20.85546875" style="2" customWidth="1"/>
    <col min="8968" max="8968" width="17.85546875" style="2" customWidth="1"/>
    <col min="8969" max="9212" width="9.140625" style="2"/>
    <col min="9213" max="9213" width="15.28515625" style="2" customWidth="1"/>
    <col min="9214" max="9214" width="42.28515625" style="2" customWidth="1"/>
    <col min="9215" max="9215" width="9.140625" style="2"/>
    <col min="9216" max="9216" width="14.28515625" style="2" customWidth="1"/>
    <col min="9217" max="9221" width="14" style="2" customWidth="1"/>
    <col min="9222" max="9222" width="18.28515625" style="2" customWidth="1"/>
    <col min="9223" max="9223" width="20.85546875" style="2" customWidth="1"/>
    <col min="9224" max="9224" width="17.85546875" style="2" customWidth="1"/>
    <col min="9225" max="9468" width="9.140625" style="2"/>
    <col min="9469" max="9469" width="15.28515625" style="2" customWidth="1"/>
    <col min="9470" max="9470" width="42.28515625" style="2" customWidth="1"/>
    <col min="9471" max="9471" width="9.140625" style="2"/>
    <col min="9472" max="9472" width="14.28515625" style="2" customWidth="1"/>
    <col min="9473" max="9477" width="14" style="2" customWidth="1"/>
    <col min="9478" max="9478" width="18.28515625" style="2" customWidth="1"/>
    <col min="9479" max="9479" width="20.85546875" style="2" customWidth="1"/>
    <col min="9480" max="9480" width="17.85546875" style="2" customWidth="1"/>
    <col min="9481" max="9724" width="9.140625" style="2"/>
    <col min="9725" max="9725" width="15.28515625" style="2" customWidth="1"/>
    <col min="9726" max="9726" width="42.28515625" style="2" customWidth="1"/>
    <col min="9727" max="9727" width="9.140625" style="2"/>
    <col min="9728" max="9728" width="14.28515625" style="2" customWidth="1"/>
    <col min="9729" max="9733" width="14" style="2" customWidth="1"/>
    <col min="9734" max="9734" width="18.28515625" style="2" customWidth="1"/>
    <col min="9735" max="9735" width="20.85546875" style="2" customWidth="1"/>
    <col min="9736" max="9736" width="17.85546875" style="2" customWidth="1"/>
    <col min="9737" max="9980" width="9.140625" style="2"/>
    <col min="9981" max="9981" width="15.28515625" style="2" customWidth="1"/>
    <col min="9982" max="9982" width="42.28515625" style="2" customWidth="1"/>
    <col min="9983" max="9983" width="9.140625" style="2"/>
    <col min="9984" max="9984" width="14.28515625" style="2" customWidth="1"/>
    <col min="9985" max="9989" width="14" style="2" customWidth="1"/>
    <col min="9990" max="9990" width="18.28515625" style="2" customWidth="1"/>
    <col min="9991" max="9991" width="20.85546875" style="2" customWidth="1"/>
    <col min="9992" max="9992" width="17.85546875" style="2" customWidth="1"/>
    <col min="9993" max="10236" width="9.140625" style="2"/>
    <col min="10237" max="10237" width="15.28515625" style="2" customWidth="1"/>
    <col min="10238" max="10238" width="42.28515625" style="2" customWidth="1"/>
    <col min="10239" max="10239" width="9.140625" style="2"/>
    <col min="10240" max="10240" width="14.28515625" style="2" customWidth="1"/>
    <col min="10241" max="10245" width="14" style="2" customWidth="1"/>
    <col min="10246" max="10246" width="18.28515625" style="2" customWidth="1"/>
    <col min="10247" max="10247" width="20.85546875" style="2" customWidth="1"/>
    <col min="10248" max="10248" width="17.85546875" style="2" customWidth="1"/>
    <col min="10249" max="10492" width="9.140625" style="2"/>
    <col min="10493" max="10493" width="15.28515625" style="2" customWidth="1"/>
    <col min="10494" max="10494" width="42.28515625" style="2" customWidth="1"/>
    <col min="10495" max="10495" width="9.140625" style="2"/>
    <col min="10496" max="10496" width="14.28515625" style="2" customWidth="1"/>
    <col min="10497" max="10501" width="14" style="2" customWidth="1"/>
    <col min="10502" max="10502" width="18.28515625" style="2" customWidth="1"/>
    <col min="10503" max="10503" width="20.85546875" style="2" customWidth="1"/>
    <col min="10504" max="10504" width="17.85546875" style="2" customWidth="1"/>
    <col min="10505" max="10748" width="9.140625" style="2"/>
    <col min="10749" max="10749" width="15.28515625" style="2" customWidth="1"/>
    <col min="10750" max="10750" width="42.28515625" style="2" customWidth="1"/>
    <col min="10751" max="10751" width="9.140625" style="2"/>
    <col min="10752" max="10752" width="14.28515625" style="2" customWidth="1"/>
    <col min="10753" max="10757" width="14" style="2" customWidth="1"/>
    <col min="10758" max="10758" width="18.28515625" style="2" customWidth="1"/>
    <col min="10759" max="10759" width="20.85546875" style="2" customWidth="1"/>
    <col min="10760" max="10760" width="17.85546875" style="2" customWidth="1"/>
    <col min="10761" max="11004" width="9.140625" style="2"/>
    <col min="11005" max="11005" width="15.28515625" style="2" customWidth="1"/>
    <col min="11006" max="11006" width="42.28515625" style="2" customWidth="1"/>
    <col min="11007" max="11007" width="9.140625" style="2"/>
    <col min="11008" max="11008" width="14.28515625" style="2" customWidth="1"/>
    <col min="11009" max="11013" width="14" style="2" customWidth="1"/>
    <col min="11014" max="11014" width="18.28515625" style="2" customWidth="1"/>
    <col min="11015" max="11015" width="20.85546875" style="2" customWidth="1"/>
    <col min="11016" max="11016" width="17.85546875" style="2" customWidth="1"/>
    <col min="11017" max="11260" width="9.140625" style="2"/>
    <col min="11261" max="11261" width="15.28515625" style="2" customWidth="1"/>
    <col min="11262" max="11262" width="42.28515625" style="2" customWidth="1"/>
    <col min="11263" max="11263" width="9.140625" style="2"/>
    <col min="11264" max="11264" width="14.28515625" style="2" customWidth="1"/>
    <col min="11265" max="11269" width="14" style="2" customWidth="1"/>
    <col min="11270" max="11270" width="18.28515625" style="2" customWidth="1"/>
    <col min="11271" max="11271" width="20.85546875" style="2" customWidth="1"/>
    <col min="11272" max="11272" width="17.85546875" style="2" customWidth="1"/>
    <col min="11273" max="11516" width="9.140625" style="2"/>
    <col min="11517" max="11517" width="15.28515625" style="2" customWidth="1"/>
    <col min="11518" max="11518" width="42.28515625" style="2" customWidth="1"/>
    <col min="11519" max="11519" width="9.140625" style="2"/>
    <col min="11520" max="11520" width="14.28515625" style="2" customWidth="1"/>
    <col min="11521" max="11525" width="14" style="2" customWidth="1"/>
    <col min="11526" max="11526" width="18.28515625" style="2" customWidth="1"/>
    <col min="11527" max="11527" width="20.85546875" style="2" customWidth="1"/>
    <col min="11528" max="11528" width="17.85546875" style="2" customWidth="1"/>
    <col min="11529" max="11772" width="9.140625" style="2"/>
    <col min="11773" max="11773" width="15.28515625" style="2" customWidth="1"/>
    <col min="11774" max="11774" width="42.28515625" style="2" customWidth="1"/>
    <col min="11775" max="11775" width="9.140625" style="2"/>
    <col min="11776" max="11776" width="14.28515625" style="2" customWidth="1"/>
    <col min="11777" max="11781" width="14" style="2" customWidth="1"/>
    <col min="11782" max="11782" width="18.28515625" style="2" customWidth="1"/>
    <col min="11783" max="11783" width="20.85546875" style="2" customWidth="1"/>
    <col min="11784" max="11784" width="17.85546875" style="2" customWidth="1"/>
    <col min="11785" max="12028" width="9.140625" style="2"/>
    <col min="12029" max="12029" width="15.28515625" style="2" customWidth="1"/>
    <col min="12030" max="12030" width="42.28515625" style="2" customWidth="1"/>
    <col min="12031" max="12031" width="9.140625" style="2"/>
    <col min="12032" max="12032" width="14.28515625" style="2" customWidth="1"/>
    <col min="12033" max="12037" width="14" style="2" customWidth="1"/>
    <col min="12038" max="12038" width="18.28515625" style="2" customWidth="1"/>
    <col min="12039" max="12039" width="20.85546875" style="2" customWidth="1"/>
    <col min="12040" max="12040" width="17.85546875" style="2" customWidth="1"/>
    <col min="12041" max="12284" width="9.140625" style="2"/>
    <col min="12285" max="12285" width="15.28515625" style="2" customWidth="1"/>
    <col min="12286" max="12286" width="42.28515625" style="2" customWidth="1"/>
    <col min="12287" max="12287" width="9.140625" style="2"/>
    <col min="12288" max="12288" width="14.28515625" style="2" customWidth="1"/>
    <col min="12289" max="12293" width="14" style="2" customWidth="1"/>
    <col min="12294" max="12294" width="18.28515625" style="2" customWidth="1"/>
    <col min="12295" max="12295" width="20.85546875" style="2" customWidth="1"/>
    <col min="12296" max="12296" width="17.85546875" style="2" customWidth="1"/>
    <col min="12297" max="12540" width="9.140625" style="2"/>
    <col min="12541" max="12541" width="15.28515625" style="2" customWidth="1"/>
    <col min="12542" max="12542" width="42.28515625" style="2" customWidth="1"/>
    <col min="12543" max="12543" width="9.140625" style="2"/>
    <col min="12544" max="12544" width="14.28515625" style="2" customWidth="1"/>
    <col min="12545" max="12549" width="14" style="2" customWidth="1"/>
    <col min="12550" max="12550" width="18.28515625" style="2" customWidth="1"/>
    <col min="12551" max="12551" width="20.85546875" style="2" customWidth="1"/>
    <col min="12552" max="12552" width="17.85546875" style="2" customWidth="1"/>
    <col min="12553" max="12796" width="9.140625" style="2"/>
    <col min="12797" max="12797" width="15.28515625" style="2" customWidth="1"/>
    <col min="12798" max="12798" width="42.28515625" style="2" customWidth="1"/>
    <col min="12799" max="12799" width="9.140625" style="2"/>
    <col min="12800" max="12800" width="14.28515625" style="2" customWidth="1"/>
    <col min="12801" max="12805" width="14" style="2" customWidth="1"/>
    <col min="12806" max="12806" width="18.28515625" style="2" customWidth="1"/>
    <col min="12807" max="12807" width="20.85546875" style="2" customWidth="1"/>
    <col min="12808" max="12808" width="17.85546875" style="2" customWidth="1"/>
    <col min="12809" max="13052" width="9.140625" style="2"/>
    <col min="13053" max="13053" width="15.28515625" style="2" customWidth="1"/>
    <col min="13054" max="13054" width="42.28515625" style="2" customWidth="1"/>
    <col min="13055" max="13055" width="9.140625" style="2"/>
    <col min="13056" max="13056" width="14.28515625" style="2" customWidth="1"/>
    <col min="13057" max="13061" width="14" style="2" customWidth="1"/>
    <col min="13062" max="13062" width="18.28515625" style="2" customWidth="1"/>
    <col min="13063" max="13063" width="20.85546875" style="2" customWidth="1"/>
    <col min="13064" max="13064" width="17.85546875" style="2" customWidth="1"/>
    <col min="13065" max="13308" width="9.140625" style="2"/>
    <col min="13309" max="13309" width="15.28515625" style="2" customWidth="1"/>
    <col min="13310" max="13310" width="42.28515625" style="2" customWidth="1"/>
    <col min="13311" max="13311" width="9.140625" style="2"/>
    <col min="13312" max="13312" width="14.28515625" style="2" customWidth="1"/>
    <col min="13313" max="13317" width="14" style="2" customWidth="1"/>
    <col min="13318" max="13318" width="18.28515625" style="2" customWidth="1"/>
    <col min="13319" max="13319" width="20.85546875" style="2" customWidth="1"/>
    <col min="13320" max="13320" width="17.85546875" style="2" customWidth="1"/>
    <col min="13321" max="13564" width="9.140625" style="2"/>
    <col min="13565" max="13565" width="15.28515625" style="2" customWidth="1"/>
    <col min="13566" max="13566" width="42.28515625" style="2" customWidth="1"/>
    <col min="13567" max="13567" width="9.140625" style="2"/>
    <col min="13568" max="13568" width="14.28515625" style="2" customWidth="1"/>
    <col min="13569" max="13573" width="14" style="2" customWidth="1"/>
    <col min="13574" max="13574" width="18.28515625" style="2" customWidth="1"/>
    <col min="13575" max="13575" width="20.85546875" style="2" customWidth="1"/>
    <col min="13576" max="13576" width="17.85546875" style="2" customWidth="1"/>
    <col min="13577" max="13820" width="9.140625" style="2"/>
    <col min="13821" max="13821" width="15.28515625" style="2" customWidth="1"/>
    <col min="13822" max="13822" width="42.28515625" style="2" customWidth="1"/>
    <col min="13823" max="13823" width="9.140625" style="2"/>
    <col min="13824" max="13824" width="14.28515625" style="2" customWidth="1"/>
    <col min="13825" max="13829" width="14" style="2" customWidth="1"/>
    <col min="13830" max="13830" width="18.28515625" style="2" customWidth="1"/>
    <col min="13831" max="13831" width="20.85546875" style="2" customWidth="1"/>
    <col min="13832" max="13832" width="17.85546875" style="2" customWidth="1"/>
    <col min="13833" max="14076" width="9.140625" style="2"/>
    <col min="14077" max="14077" width="15.28515625" style="2" customWidth="1"/>
    <col min="14078" max="14078" width="42.28515625" style="2" customWidth="1"/>
    <col min="14079" max="14079" width="9.140625" style="2"/>
    <col min="14080" max="14080" width="14.28515625" style="2" customWidth="1"/>
    <col min="14081" max="14085" width="14" style="2" customWidth="1"/>
    <col min="14086" max="14086" width="18.28515625" style="2" customWidth="1"/>
    <col min="14087" max="14087" width="20.85546875" style="2" customWidth="1"/>
    <col min="14088" max="14088" width="17.85546875" style="2" customWidth="1"/>
    <col min="14089" max="14332" width="9.140625" style="2"/>
    <col min="14333" max="14333" width="15.28515625" style="2" customWidth="1"/>
    <col min="14334" max="14334" width="42.28515625" style="2" customWidth="1"/>
    <col min="14335" max="14335" width="9.140625" style="2"/>
    <col min="14336" max="14336" width="14.28515625" style="2" customWidth="1"/>
    <col min="14337" max="14341" width="14" style="2" customWidth="1"/>
    <col min="14342" max="14342" width="18.28515625" style="2" customWidth="1"/>
    <col min="14343" max="14343" width="20.85546875" style="2" customWidth="1"/>
    <col min="14344" max="14344" width="17.85546875" style="2" customWidth="1"/>
    <col min="14345" max="14588" width="9.140625" style="2"/>
    <col min="14589" max="14589" width="15.28515625" style="2" customWidth="1"/>
    <col min="14590" max="14590" width="42.28515625" style="2" customWidth="1"/>
    <col min="14591" max="14591" width="9.140625" style="2"/>
    <col min="14592" max="14592" width="14.28515625" style="2" customWidth="1"/>
    <col min="14593" max="14597" width="14" style="2" customWidth="1"/>
    <col min="14598" max="14598" width="18.28515625" style="2" customWidth="1"/>
    <col min="14599" max="14599" width="20.85546875" style="2" customWidth="1"/>
    <col min="14600" max="14600" width="17.85546875" style="2" customWidth="1"/>
    <col min="14601" max="14844" width="9.140625" style="2"/>
    <col min="14845" max="14845" width="15.28515625" style="2" customWidth="1"/>
    <col min="14846" max="14846" width="42.28515625" style="2" customWidth="1"/>
    <col min="14847" max="14847" width="9.140625" style="2"/>
    <col min="14848" max="14848" width="14.28515625" style="2" customWidth="1"/>
    <col min="14849" max="14853" width="14" style="2" customWidth="1"/>
    <col min="14854" max="14854" width="18.28515625" style="2" customWidth="1"/>
    <col min="14855" max="14855" width="20.85546875" style="2" customWidth="1"/>
    <col min="14856" max="14856" width="17.85546875" style="2" customWidth="1"/>
    <col min="14857" max="15100" width="9.140625" style="2"/>
    <col min="15101" max="15101" width="15.28515625" style="2" customWidth="1"/>
    <col min="15102" max="15102" width="42.28515625" style="2" customWidth="1"/>
    <col min="15103" max="15103" width="9.140625" style="2"/>
    <col min="15104" max="15104" width="14.28515625" style="2" customWidth="1"/>
    <col min="15105" max="15109" width="14" style="2" customWidth="1"/>
    <col min="15110" max="15110" width="18.28515625" style="2" customWidth="1"/>
    <col min="15111" max="15111" width="20.85546875" style="2" customWidth="1"/>
    <col min="15112" max="15112" width="17.85546875" style="2" customWidth="1"/>
    <col min="15113" max="15356" width="9.140625" style="2"/>
    <col min="15357" max="15357" width="15.28515625" style="2" customWidth="1"/>
    <col min="15358" max="15358" width="42.28515625" style="2" customWidth="1"/>
    <col min="15359" max="15359" width="9.140625" style="2"/>
    <col min="15360" max="15360" width="14.28515625" style="2" customWidth="1"/>
    <col min="15361" max="15365" width="14" style="2" customWidth="1"/>
    <col min="15366" max="15366" width="18.28515625" style="2" customWidth="1"/>
    <col min="15367" max="15367" width="20.85546875" style="2" customWidth="1"/>
    <col min="15368" max="15368" width="17.85546875" style="2" customWidth="1"/>
    <col min="15369" max="15612" width="9.140625" style="2"/>
    <col min="15613" max="15613" width="15.28515625" style="2" customWidth="1"/>
    <col min="15614" max="15614" width="42.28515625" style="2" customWidth="1"/>
    <col min="15615" max="15615" width="9.140625" style="2"/>
    <col min="15616" max="15616" width="14.28515625" style="2" customWidth="1"/>
    <col min="15617" max="15621" width="14" style="2" customWidth="1"/>
    <col min="15622" max="15622" width="18.28515625" style="2" customWidth="1"/>
    <col min="15623" max="15623" width="20.85546875" style="2" customWidth="1"/>
    <col min="15624" max="15624" width="17.85546875" style="2" customWidth="1"/>
    <col min="15625" max="15868" width="9.140625" style="2"/>
    <col min="15869" max="15869" width="15.28515625" style="2" customWidth="1"/>
    <col min="15870" max="15870" width="42.28515625" style="2" customWidth="1"/>
    <col min="15871" max="15871" width="9.140625" style="2"/>
    <col min="15872" max="15872" width="14.28515625" style="2" customWidth="1"/>
    <col min="15873" max="15877" width="14" style="2" customWidth="1"/>
    <col min="15878" max="15878" width="18.28515625" style="2" customWidth="1"/>
    <col min="15879" max="15879" width="20.85546875" style="2" customWidth="1"/>
    <col min="15880" max="15880" width="17.85546875" style="2" customWidth="1"/>
    <col min="15881" max="16124" width="9.140625" style="2"/>
    <col min="16125" max="16125" width="15.28515625" style="2" customWidth="1"/>
    <col min="16126" max="16126" width="42.28515625" style="2" customWidth="1"/>
    <col min="16127" max="16127" width="9.140625" style="2"/>
    <col min="16128" max="16128" width="14.28515625" style="2" customWidth="1"/>
    <col min="16129" max="16133" width="14" style="2" customWidth="1"/>
    <col min="16134" max="16134" width="18.28515625" style="2" customWidth="1"/>
    <col min="16135" max="16135" width="20.85546875" style="2" customWidth="1"/>
    <col min="16136" max="16136" width="17.85546875" style="2" customWidth="1"/>
    <col min="16137" max="16384" width="9.140625" style="2"/>
  </cols>
  <sheetData>
    <row r="1" spans="1:19" x14ac:dyDescent="0.2">
      <c r="D1" s="2"/>
      <c r="E1" s="3"/>
      <c r="G1" s="3"/>
      <c r="I1" s="3"/>
      <c r="K1" s="3"/>
      <c r="M1" s="3"/>
      <c r="P1" s="3"/>
      <c r="R1" s="3"/>
    </row>
    <row r="2" spans="1:19" x14ac:dyDescent="0.2">
      <c r="B2" s="201" t="s">
        <v>77</v>
      </c>
      <c r="C2" s="201"/>
      <c r="D2" s="201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</row>
    <row r="3" spans="1:19" ht="13.5" thickBot="1" x14ac:dyDescent="0.25">
      <c r="D3" s="2"/>
      <c r="E3" s="3"/>
      <c r="G3" s="3"/>
      <c r="I3" s="3"/>
      <c r="K3" s="3"/>
      <c r="M3" s="3"/>
      <c r="P3" s="3"/>
      <c r="R3" s="3"/>
    </row>
    <row r="4" spans="1:19" ht="21" outlineLevel="1" thickBot="1" x14ac:dyDescent="0.25">
      <c r="B4" s="5" t="s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</row>
    <row r="5" spans="1:19" ht="13.5" outlineLevel="1" thickBot="1" x14ac:dyDescent="0.25">
      <c r="B5" s="8"/>
      <c r="C5" s="9"/>
      <c r="D5" s="10"/>
      <c r="E5" s="10"/>
      <c r="F5" s="11"/>
      <c r="G5" s="12"/>
      <c r="H5" s="13"/>
      <c r="I5" s="13"/>
      <c r="J5" s="13"/>
      <c r="K5" s="13"/>
      <c r="L5" s="13"/>
      <c r="M5" s="13"/>
      <c r="N5" s="14"/>
      <c r="O5" s="13"/>
      <c r="P5" s="13"/>
      <c r="Q5" s="13"/>
      <c r="R5" s="15"/>
      <c r="S5" s="16"/>
    </row>
    <row r="6" spans="1:19" ht="12.75" customHeight="1" outlineLevel="1" x14ac:dyDescent="0.2">
      <c r="B6" s="17" t="s">
        <v>2</v>
      </c>
      <c r="C6" s="18"/>
      <c r="D6" s="18"/>
      <c r="E6" s="19" t="s">
        <v>78</v>
      </c>
      <c r="F6" s="19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3</v>
      </c>
      <c r="S6" s="23">
        <v>0.69289999999999996</v>
      </c>
    </row>
    <row r="7" spans="1:19" outlineLevel="1" x14ac:dyDescent="0.2">
      <c r="B7" s="24" t="s">
        <v>5</v>
      </c>
      <c r="C7" s="25"/>
      <c r="D7" s="25"/>
      <c r="E7" s="2" t="s">
        <v>6</v>
      </c>
      <c r="G7" s="2"/>
      <c r="H7" s="26"/>
      <c r="I7" s="26"/>
      <c r="J7" s="26"/>
      <c r="K7" s="26"/>
      <c r="L7" s="26"/>
      <c r="M7" s="26"/>
      <c r="N7" s="27"/>
      <c r="O7" s="26"/>
      <c r="P7" s="26"/>
      <c r="Q7" s="26"/>
      <c r="R7" s="28" t="s">
        <v>79</v>
      </c>
      <c r="S7" s="29">
        <v>49</v>
      </c>
    </row>
    <row r="8" spans="1:19" outlineLevel="1" x14ac:dyDescent="0.2">
      <c r="B8" s="24" t="s">
        <v>8</v>
      </c>
      <c r="C8" s="25"/>
      <c r="D8" s="25"/>
      <c r="E8" s="4" t="s">
        <v>9</v>
      </c>
      <c r="G8" s="30"/>
      <c r="H8" s="31"/>
      <c r="I8" s="32"/>
      <c r="J8" s="32"/>
      <c r="K8" s="32"/>
      <c r="L8" s="32"/>
      <c r="M8" s="32"/>
      <c r="N8" s="32"/>
      <c r="O8" s="32"/>
      <c r="P8" s="32"/>
      <c r="Q8" s="32"/>
      <c r="R8" s="33" t="s">
        <v>10</v>
      </c>
      <c r="S8" s="34">
        <v>0.21959999999999999</v>
      </c>
    </row>
    <row r="9" spans="1:19" ht="13.5" outlineLevel="1" thickBot="1" x14ac:dyDescent="0.25">
      <c r="B9" s="35"/>
      <c r="C9" s="36"/>
      <c r="D9" s="37"/>
      <c r="E9" s="37"/>
      <c r="F9" s="38"/>
      <c r="G9" s="37"/>
      <c r="H9" s="39"/>
      <c r="I9" s="39"/>
      <c r="J9" s="39"/>
      <c r="K9" s="39"/>
      <c r="L9" s="39"/>
      <c r="M9" s="39"/>
      <c r="N9" s="40"/>
      <c r="O9" s="39"/>
      <c r="P9" s="39"/>
      <c r="Q9" s="39"/>
      <c r="R9" s="41"/>
      <c r="S9" s="42"/>
    </row>
    <row r="10" spans="1:19" x14ac:dyDescent="0.2">
      <c r="B10" s="43" t="s">
        <v>11</v>
      </c>
      <c r="C10" s="44" t="s">
        <v>12</v>
      </c>
      <c r="D10" s="45"/>
      <c r="E10" s="46" t="s">
        <v>1</v>
      </c>
      <c r="F10" s="47" t="s">
        <v>13</v>
      </c>
      <c r="G10" s="48" t="s">
        <v>14</v>
      </c>
      <c r="H10" s="49" t="s">
        <v>15</v>
      </c>
      <c r="I10" s="50" t="s">
        <v>16</v>
      </c>
      <c r="J10" s="51"/>
      <c r="K10" s="52" t="s">
        <v>16</v>
      </c>
      <c r="L10" s="52"/>
      <c r="M10" s="52"/>
      <c r="N10" s="53" t="s">
        <v>17</v>
      </c>
      <c r="O10" s="54" t="s">
        <v>18</v>
      </c>
      <c r="P10" s="55"/>
      <c r="Q10" s="56" t="s">
        <v>19</v>
      </c>
      <c r="R10" s="57"/>
      <c r="S10" s="58" t="s">
        <v>20</v>
      </c>
    </row>
    <row r="11" spans="1:19" ht="13.5" thickBot="1" x14ac:dyDescent="0.25">
      <c r="B11" s="59"/>
      <c r="C11" s="60"/>
      <c r="D11" s="61"/>
      <c r="E11" s="62"/>
      <c r="F11" s="63"/>
      <c r="G11" s="64"/>
      <c r="H11" s="65"/>
      <c r="I11" s="66" t="s">
        <v>21</v>
      </c>
      <c r="J11" s="67" t="s">
        <v>22</v>
      </c>
      <c r="K11" s="68" t="s">
        <v>23</v>
      </c>
      <c r="L11" s="69" t="s">
        <v>24</v>
      </c>
      <c r="M11" s="70" t="s">
        <v>25</v>
      </c>
      <c r="N11" s="71"/>
      <c r="O11" s="72" t="s">
        <v>24</v>
      </c>
      <c r="P11" s="70" t="s">
        <v>25</v>
      </c>
      <c r="Q11" s="73" t="s">
        <v>24</v>
      </c>
      <c r="R11" s="67" t="s">
        <v>25</v>
      </c>
      <c r="S11" s="74"/>
    </row>
    <row r="12" spans="1:19" x14ac:dyDescent="0.2">
      <c r="B12" s="75">
        <v>1</v>
      </c>
      <c r="C12" s="76"/>
      <c r="D12" s="77"/>
      <c r="E12" s="78"/>
      <c r="F12" s="79" t="s">
        <v>26</v>
      </c>
      <c r="G12" s="80"/>
      <c r="H12" s="81"/>
      <c r="I12" s="82"/>
      <c r="J12" s="83"/>
      <c r="K12" s="84"/>
      <c r="L12" s="85"/>
      <c r="M12" s="86"/>
      <c r="N12" s="87"/>
      <c r="O12" s="84"/>
      <c r="P12" s="88" t="s">
        <v>27</v>
      </c>
      <c r="Q12" s="89">
        <f>SUM(Q13:Q18)</f>
        <v>21419.83</v>
      </c>
      <c r="R12" s="90">
        <f>SUM(R13:R18)</f>
        <v>5355.1</v>
      </c>
      <c r="S12" s="91">
        <f>SUM(S13:S18)</f>
        <v>26774.93</v>
      </c>
    </row>
    <row r="13" spans="1:19" ht="48" outlineLevel="1" x14ac:dyDescent="0.2">
      <c r="A13" s="1">
        <f t="shared" ref="A13:A17" si="0">A12+1</f>
        <v>1</v>
      </c>
      <c r="B13" s="92" t="str">
        <f>CONCATENATE((COUNT($B$12:B12)),".",A13)</f>
        <v>1.1</v>
      </c>
      <c r="C13" s="93" t="s">
        <v>28</v>
      </c>
      <c r="D13" s="94">
        <v>99059</v>
      </c>
      <c r="E13" s="95" t="s">
        <v>4</v>
      </c>
      <c r="F13" s="96" t="s">
        <v>57</v>
      </c>
      <c r="G13" s="97" t="s">
        <v>58</v>
      </c>
      <c r="H13" s="98">
        <v>28.8</v>
      </c>
      <c r="I13" s="202">
        <v>64.88</v>
      </c>
      <c r="J13" s="100">
        <f>ROUND(I13*(1+(IF(N13="BDI 2",$S$9,$S$8))),2)</f>
        <v>79.13</v>
      </c>
      <c r="K13" s="204">
        <v>0.2</v>
      </c>
      <c r="L13" s="101">
        <f>I13-M13</f>
        <v>51.899999999999991</v>
      </c>
      <c r="M13" s="102">
        <f t="shared" ref="M13:M17" si="1">IF(D13="",0,ROUND(I13*K13,2))</f>
        <v>12.98</v>
      </c>
      <c r="N13" s="103"/>
      <c r="O13" s="104">
        <f t="shared" ref="O13:O17" si="2">J13-P13</f>
        <v>63.3</v>
      </c>
      <c r="P13" s="105">
        <f>ROUND(M13*(1+(IF(N13="BDI 2",$S$9,$S$8))),2)</f>
        <v>15.83</v>
      </c>
      <c r="Q13" s="106">
        <f t="shared" ref="Q13:Q17" si="3">S13-R13</f>
        <v>1823.04</v>
      </c>
      <c r="R13" s="100">
        <f>ROUND(ROUND(H13,2)*P13,2)</f>
        <v>455.9</v>
      </c>
      <c r="S13" s="107">
        <f>ROUND(ROUND(J13,2)*H13,2)</f>
        <v>2278.94</v>
      </c>
    </row>
    <row r="14" spans="1:19" ht="36" outlineLevel="1" x14ac:dyDescent="0.2">
      <c r="A14" s="1">
        <f t="shared" si="0"/>
        <v>2</v>
      </c>
      <c r="B14" s="92" t="str">
        <f>CONCATENATE((COUNT($B$12:B13)),".",A14)</f>
        <v>1.2</v>
      </c>
      <c r="C14" s="93" t="s">
        <v>28</v>
      </c>
      <c r="D14" s="94" t="s">
        <v>73</v>
      </c>
      <c r="E14" s="95" t="s">
        <v>4</v>
      </c>
      <c r="F14" s="96" t="s">
        <v>74</v>
      </c>
      <c r="G14" s="97" t="s">
        <v>75</v>
      </c>
      <c r="H14" s="98">
        <v>8</v>
      </c>
      <c r="I14" s="202">
        <v>376.69000000000005</v>
      </c>
      <c r="J14" s="108">
        <f>ROUND(I14*(1+(IF(N14="BDI 2",$S$9,$S$8))),2)</f>
        <v>459.41</v>
      </c>
      <c r="K14" s="204">
        <v>0.2</v>
      </c>
      <c r="L14" s="101">
        <f t="shared" ref="L14:L17" si="4">I14-M14</f>
        <v>301.35000000000002</v>
      </c>
      <c r="M14" s="102">
        <f t="shared" si="1"/>
        <v>75.34</v>
      </c>
      <c r="N14" s="103"/>
      <c r="O14" s="104">
        <f t="shared" si="2"/>
        <v>367.53000000000003</v>
      </c>
      <c r="P14" s="105">
        <f>ROUND(M14*(1+(IF(N14="BDI 2",$S$9,$S$8))),2)</f>
        <v>91.88</v>
      </c>
      <c r="Q14" s="106">
        <f t="shared" si="3"/>
        <v>2940.2400000000002</v>
      </c>
      <c r="R14" s="108">
        <f t="shared" ref="R14:R17" si="5">ROUND(ROUND(H14,2)*P14,2)</f>
        <v>735.04</v>
      </c>
      <c r="S14" s="107">
        <f t="shared" ref="S14:S17" si="6">ROUND(ROUND(J14,2)*H14,2)</f>
        <v>3675.28</v>
      </c>
    </row>
    <row r="15" spans="1:19" ht="36" outlineLevel="1" x14ac:dyDescent="0.2">
      <c r="A15" s="1">
        <f>A14+1</f>
        <v>3</v>
      </c>
      <c r="B15" s="92" t="str">
        <f>CONCATENATE((COUNT($B$12:B14)),".",A15)</f>
        <v>1.3</v>
      </c>
      <c r="C15" s="93" t="s">
        <v>28</v>
      </c>
      <c r="D15" s="94">
        <v>103689</v>
      </c>
      <c r="E15" s="95" t="s">
        <v>4</v>
      </c>
      <c r="F15" s="96" t="s">
        <v>59</v>
      </c>
      <c r="G15" s="97" t="s">
        <v>60</v>
      </c>
      <c r="H15" s="109">
        <v>4</v>
      </c>
      <c r="I15" s="202">
        <v>462.39</v>
      </c>
      <c r="J15" s="108">
        <f>ROUND(I15*(1+(IF(N15="BDI 2",$S$9,$S$8))),2)</f>
        <v>563.92999999999995</v>
      </c>
      <c r="K15" s="204">
        <v>0.2</v>
      </c>
      <c r="L15" s="101">
        <f t="shared" si="4"/>
        <v>369.90999999999997</v>
      </c>
      <c r="M15" s="102">
        <f t="shared" si="1"/>
        <v>92.48</v>
      </c>
      <c r="N15" s="103"/>
      <c r="O15" s="104">
        <f t="shared" si="2"/>
        <v>451.13999999999993</v>
      </c>
      <c r="P15" s="105">
        <f>ROUND(M15*(1+(IF(N15="BDI 2",$S$9,$S$8))),2)</f>
        <v>112.79</v>
      </c>
      <c r="Q15" s="106">
        <f t="shared" si="3"/>
        <v>1804.5599999999997</v>
      </c>
      <c r="R15" s="108">
        <f t="shared" si="5"/>
        <v>451.16</v>
      </c>
      <c r="S15" s="107">
        <f t="shared" si="6"/>
        <v>2255.7199999999998</v>
      </c>
    </row>
    <row r="16" spans="1:19" ht="24" outlineLevel="1" x14ac:dyDescent="0.2">
      <c r="A16" s="1">
        <f t="shared" si="0"/>
        <v>4</v>
      </c>
      <c r="B16" s="92" t="str">
        <f>CONCATENATE((COUNT($B$12:B15)),".",A16)</f>
        <v>1.4</v>
      </c>
      <c r="C16" s="93"/>
      <c r="D16" s="94" t="s">
        <v>29</v>
      </c>
      <c r="E16" s="95" t="s">
        <v>30</v>
      </c>
      <c r="F16" s="96" t="s">
        <v>61</v>
      </c>
      <c r="G16" s="97" t="s">
        <v>62</v>
      </c>
      <c r="H16" s="109">
        <v>1</v>
      </c>
      <c r="I16" s="202">
        <v>3342.68</v>
      </c>
      <c r="J16" s="108">
        <f>ROUND(I16*(1+(IF(N16="BDI 2",$S$9,$S$8))),2)</f>
        <v>4076.73</v>
      </c>
      <c r="K16" s="204">
        <v>0.2</v>
      </c>
      <c r="L16" s="101">
        <f t="shared" si="4"/>
        <v>2674.14</v>
      </c>
      <c r="M16" s="102">
        <f t="shared" si="1"/>
        <v>668.54</v>
      </c>
      <c r="N16" s="103"/>
      <c r="O16" s="104">
        <f t="shared" si="2"/>
        <v>3261.38</v>
      </c>
      <c r="P16" s="105">
        <f>ROUND(M16*(1+(IF(N16="BDI 2",$S$9,$S$8))),2)</f>
        <v>815.35</v>
      </c>
      <c r="Q16" s="106">
        <f t="shared" si="3"/>
        <v>3261.38</v>
      </c>
      <c r="R16" s="108">
        <f t="shared" si="5"/>
        <v>815.35</v>
      </c>
      <c r="S16" s="107">
        <f t="shared" si="6"/>
        <v>4076.73</v>
      </c>
    </row>
    <row r="17" spans="1:19" outlineLevel="1" x14ac:dyDescent="0.2">
      <c r="A17" s="1">
        <f t="shared" si="0"/>
        <v>5</v>
      </c>
      <c r="B17" s="92" t="str">
        <f>CONCATENATE((COUNT($B$12:B16)),".",A17)</f>
        <v>1.5</v>
      </c>
      <c r="C17" s="93"/>
      <c r="D17" s="94" t="s">
        <v>31</v>
      </c>
      <c r="E17" s="95" t="s">
        <v>30</v>
      </c>
      <c r="F17" s="96" t="s">
        <v>63</v>
      </c>
      <c r="G17" s="97" t="s">
        <v>62</v>
      </c>
      <c r="H17" s="109">
        <v>1</v>
      </c>
      <c r="I17" s="202">
        <v>11879.52</v>
      </c>
      <c r="J17" s="108">
        <f>ROUND(I17*(1+(IF(N17="BDI 2",$S$9,$S$8))),2)</f>
        <v>14488.26</v>
      </c>
      <c r="K17" s="204">
        <v>0.2</v>
      </c>
      <c r="L17" s="101">
        <f t="shared" si="4"/>
        <v>9503.6200000000008</v>
      </c>
      <c r="M17" s="102">
        <f t="shared" si="1"/>
        <v>2375.9</v>
      </c>
      <c r="N17" s="103"/>
      <c r="O17" s="104">
        <f t="shared" si="2"/>
        <v>11590.61</v>
      </c>
      <c r="P17" s="105">
        <f>ROUND(M17*(1+(IF(N17="BDI 2",$S$9,$S$8))),2)</f>
        <v>2897.65</v>
      </c>
      <c r="Q17" s="106">
        <f t="shared" si="3"/>
        <v>11590.61</v>
      </c>
      <c r="R17" s="108">
        <f t="shared" si="5"/>
        <v>2897.65</v>
      </c>
      <c r="S17" s="107">
        <f t="shared" si="6"/>
        <v>14488.26</v>
      </c>
    </row>
    <row r="18" spans="1:19" x14ac:dyDescent="0.2">
      <c r="B18" s="110"/>
      <c r="C18" s="111"/>
      <c r="D18" s="111"/>
      <c r="E18" s="112"/>
      <c r="F18" s="113"/>
      <c r="G18" s="114"/>
      <c r="H18" s="115"/>
      <c r="I18" s="116"/>
      <c r="J18" s="117"/>
      <c r="K18" s="118"/>
      <c r="L18" s="119"/>
      <c r="M18" s="120"/>
      <c r="N18" s="121"/>
      <c r="O18" s="118"/>
      <c r="P18" s="120"/>
      <c r="Q18" s="116"/>
      <c r="R18" s="117"/>
      <c r="S18" s="122"/>
    </row>
    <row r="19" spans="1:19" x14ac:dyDescent="0.2">
      <c r="B19" s="123">
        <f>COUNT($B$12:B18)+1</f>
        <v>2</v>
      </c>
      <c r="C19" s="124"/>
      <c r="D19" s="124"/>
      <c r="E19" s="125"/>
      <c r="F19" s="126" t="s">
        <v>32</v>
      </c>
      <c r="G19" s="127"/>
      <c r="H19" s="128"/>
      <c r="I19" s="129"/>
      <c r="J19" s="130"/>
      <c r="K19" s="131"/>
      <c r="L19" s="132"/>
      <c r="M19" s="133"/>
      <c r="N19" s="134"/>
      <c r="O19" s="131"/>
      <c r="P19" s="135" t="s">
        <v>27</v>
      </c>
      <c r="Q19" s="136">
        <f>SUM(Q20:Q26)</f>
        <v>20975.21</v>
      </c>
      <c r="R19" s="137">
        <f>SUM(R20:R26)</f>
        <v>5243.99</v>
      </c>
      <c r="S19" s="138">
        <f>SUM(S20:S26)</f>
        <v>26219.200000000001</v>
      </c>
    </row>
    <row r="20" spans="1:19" ht="48" outlineLevel="1" x14ac:dyDescent="0.2">
      <c r="A20" s="1">
        <f t="shared" ref="A20:A25" si="7">A19+1</f>
        <v>1</v>
      </c>
      <c r="B20" s="92" t="str">
        <f>CONCATENATE((COUNT($B$12:B19)),".",A20)</f>
        <v>2.1</v>
      </c>
      <c r="C20" s="93" t="s">
        <v>28</v>
      </c>
      <c r="D20" s="94" t="s">
        <v>76</v>
      </c>
      <c r="E20" s="95" t="s">
        <v>4</v>
      </c>
      <c r="F20" s="96" t="s">
        <v>33</v>
      </c>
      <c r="G20" s="97" t="s">
        <v>75</v>
      </c>
      <c r="H20" s="109">
        <v>16</v>
      </c>
      <c r="I20" s="203">
        <v>387.4</v>
      </c>
      <c r="J20" s="100">
        <f>ROUND(I20*(1+(IF(N20="BDI 2",$S$9,$S$8))),2)</f>
        <v>472.47</v>
      </c>
      <c r="K20" s="204">
        <v>0.2</v>
      </c>
      <c r="L20" s="101">
        <f t="shared" ref="L20:L25" si="8">I20-M20</f>
        <v>309.91999999999996</v>
      </c>
      <c r="M20" s="102">
        <f t="shared" ref="M20:M25" si="9">IF(D20="",0,ROUND(I20*K20,2))</f>
        <v>77.48</v>
      </c>
      <c r="N20" s="103"/>
      <c r="O20" s="104">
        <f t="shared" ref="O20:O25" si="10">J20-P20</f>
        <v>377.98</v>
      </c>
      <c r="P20" s="105">
        <f>ROUND(M20*(1+(IF(N20="BDI 2",$S$9,$S$8))),2)</f>
        <v>94.49</v>
      </c>
      <c r="Q20" s="140">
        <f t="shared" ref="Q20:Q25" si="11">S20-R20</f>
        <v>6047.68</v>
      </c>
      <c r="R20" s="100">
        <f t="shared" ref="R20:R25" si="12">ROUND(ROUND(H20,2)*P20,2)</f>
        <v>1511.84</v>
      </c>
      <c r="S20" s="107">
        <f t="shared" ref="S20:S25" si="13">ROUND(ROUND(J20,2)*H20,2)</f>
        <v>7559.52</v>
      </c>
    </row>
    <row r="21" spans="1:19" ht="24" outlineLevel="1" x14ac:dyDescent="0.2">
      <c r="A21" s="1">
        <f>A20+1</f>
        <v>2</v>
      </c>
      <c r="B21" s="92" t="str">
        <f>CONCATENATE((COUNT($B$12:B20)),".",A21)</f>
        <v>2.2</v>
      </c>
      <c r="C21" s="93"/>
      <c r="D21" s="94" t="s">
        <v>34</v>
      </c>
      <c r="E21" s="95" t="s">
        <v>30</v>
      </c>
      <c r="F21" s="96" t="s">
        <v>35</v>
      </c>
      <c r="G21" s="97" t="s">
        <v>58</v>
      </c>
      <c r="H21" s="109">
        <v>20</v>
      </c>
      <c r="I21" s="202">
        <v>388.04</v>
      </c>
      <c r="J21" s="108">
        <f t="shared" ref="J21:J25" si="14">ROUND(I21*(1+(IF(N21="BDI 2",$S$9,$S$8))),2)</f>
        <v>473.25</v>
      </c>
      <c r="K21" s="204">
        <v>0.2</v>
      </c>
      <c r="L21" s="101">
        <f t="shared" si="8"/>
        <v>310.43</v>
      </c>
      <c r="M21" s="102">
        <f t="shared" si="9"/>
        <v>77.61</v>
      </c>
      <c r="N21" s="103"/>
      <c r="O21" s="104">
        <f t="shared" si="10"/>
        <v>378.6</v>
      </c>
      <c r="P21" s="105">
        <f t="shared" ref="P21:P25" si="15">ROUND(M21*(1+(IF(N21="BDI 2",$S$9,$S$8))),2)</f>
        <v>94.65</v>
      </c>
      <c r="Q21" s="106">
        <f t="shared" si="11"/>
        <v>7572</v>
      </c>
      <c r="R21" s="108">
        <f t="shared" si="12"/>
        <v>1893</v>
      </c>
      <c r="S21" s="107">
        <f t="shared" si="13"/>
        <v>9465</v>
      </c>
    </row>
    <row r="22" spans="1:19" ht="36" outlineLevel="1" x14ac:dyDescent="0.2">
      <c r="A22" s="1">
        <f t="shared" si="7"/>
        <v>3</v>
      </c>
      <c r="B22" s="92" t="str">
        <f>CONCATENATE((COUNT($B$12:B21)),".",A22)</f>
        <v>2.3</v>
      </c>
      <c r="C22" s="93" t="s">
        <v>28</v>
      </c>
      <c r="D22" s="94">
        <v>92269</v>
      </c>
      <c r="E22" s="95" t="s">
        <v>4</v>
      </c>
      <c r="F22" s="96" t="s">
        <v>64</v>
      </c>
      <c r="G22" s="97" t="s">
        <v>60</v>
      </c>
      <c r="H22" s="109">
        <v>15.06</v>
      </c>
      <c r="I22" s="202">
        <v>121.44</v>
      </c>
      <c r="J22" s="108">
        <f t="shared" si="14"/>
        <v>148.11000000000001</v>
      </c>
      <c r="K22" s="204">
        <v>0.2</v>
      </c>
      <c r="L22" s="101">
        <f t="shared" si="8"/>
        <v>97.15</v>
      </c>
      <c r="M22" s="102">
        <f t="shared" si="9"/>
        <v>24.29</v>
      </c>
      <c r="N22" s="103"/>
      <c r="O22" s="104">
        <f t="shared" si="10"/>
        <v>118.49000000000001</v>
      </c>
      <c r="P22" s="105">
        <f t="shared" si="15"/>
        <v>29.62</v>
      </c>
      <c r="Q22" s="106">
        <f t="shared" si="11"/>
        <v>1784.46</v>
      </c>
      <c r="R22" s="108">
        <f t="shared" si="12"/>
        <v>446.08</v>
      </c>
      <c r="S22" s="107">
        <f t="shared" si="13"/>
        <v>2230.54</v>
      </c>
    </row>
    <row r="23" spans="1:19" ht="48" outlineLevel="1" x14ac:dyDescent="0.2">
      <c r="A23" s="1">
        <f t="shared" si="7"/>
        <v>4</v>
      </c>
      <c r="B23" s="92" t="str">
        <f>CONCATENATE((COUNT($B$12:B22)),".",A23)</f>
        <v>2.4</v>
      </c>
      <c r="C23" s="93" t="s">
        <v>28</v>
      </c>
      <c r="D23" s="94">
        <v>92762</v>
      </c>
      <c r="E23" s="95" t="s">
        <v>4</v>
      </c>
      <c r="F23" s="96" t="s">
        <v>65</v>
      </c>
      <c r="G23" s="97" t="s">
        <v>66</v>
      </c>
      <c r="H23" s="109">
        <v>129.69999999999999</v>
      </c>
      <c r="I23" s="202">
        <v>11.43</v>
      </c>
      <c r="J23" s="108">
        <f t="shared" si="14"/>
        <v>13.94</v>
      </c>
      <c r="K23" s="204">
        <v>0.2</v>
      </c>
      <c r="L23" s="101">
        <f t="shared" si="8"/>
        <v>9.14</v>
      </c>
      <c r="M23" s="102">
        <f t="shared" si="9"/>
        <v>2.29</v>
      </c>
      <c r="N23" s="103"/>
      <c r="O23" s="104">
        <f t="shared" si="10"/>
        <v>11.149999999999999</v>
      </c>
      <c r="P23" s="105">
        <f t="shared" si="15"/>
        <v>2.79</v>
      </c>
      <c r="Q23" s="106">
        <f t="shared" si="11"/>
        <v>1446.1599999999999</v>
      </c>
      <c r="R23" s="108">
        <f t="shared" si="12"/>
        <v>361.86</v>
      </c>
      <c r="S23" s="107">
        <f t="shared" si="13"/>
        <v>1808.02</v>
      </c>
    </row>
    <row r="24" spans="1:19" ht="36" outlineLevel="1" x14ac:dyDescent="0.2">
      <c r="A24" s="1">
        <f t="shared" si="7"/>
        <v>5</v>
      </c>
      <c r="B24" s="92" t="str">
        <f>CONCATENATE((COUNT($B$12:B23)),".",A24)</f>
        <v>2.5</v>
      </c>
      <c r="C24" s="93" t="s">
        <v>28</v>
      </c>
      <c r="D24" s="94">
        <v>103672</v>
      </c>
      <c r="E24" s="95" t="s">
        <v>4</v>
      </c>
      <c r="F24" s="96" t="s">
        <v>67</v>
      </c>
      <c r="G24" s="97" t="s">
        <v>68</v>
      </c>
      <c r="H24" s="109">
        <v>5.62</v>
      </c>
      <c r="I24" s="202">
        <v>706.31</v>
      </c>
      <c r="J24" s="108">
        <f t="shared" si="14"/>
        <v>861.42</v>
      </c>
      <c r="K24" s="204">
        <v>0.2</v>
      </c>
      <c r="L24" s="101">
        <f t="shared" si="8"/>
        <v>565.04999999999995</v>
      </c>
      <c r="M24" s="102">
        <f t="shared" si="9"/>
        <v>141.26</v>
      </c>
      <c r="N24" s="103"/>
      <c r="O24" s="104">
        <f t="shared" si="10"/>
        <v>689.14</v>
      </c>
      <c r="P24" s="105">
        <f t="shared" si="15"/>
        <v>172.28</v>
      </c>
      <c r="Q24" s="106">
        <f t="shared" si="11"/>
        <v>3872.9700000000003</v>
      </c>
      <c r="R24" s="108">
        <f t="shared" si="12"/>
        <v>968.21</v>
      </c>
      <c r="S24" s="107">
        <f t="shared" si="13"/>
        <v>4841.18</v>
      </c>
    </row>
    <row r="25" spans="1:19" ht="36" outlineLevel="1" x14ac:dyDescent="0.2">
      <c r="A25" s="1">
        <f t="shared" si="7"/>
        <v>6</v>
      </c>
      <c r="B25" s="92" t="str">
        <f>CONCATENATE((COUNT($B$12:B24)),".",A25)</f>
        <v>2.6</v>
      </c>
      <c r="C25" s="93" t="s">
        <v>28</v>
      </c>
      <c r="D25" s="94">
        <v>103673</v>
      </c>
      <c r="E25" s="95" t="s">
        <v>4</v>
      </c>
      <c r="F25" s="96" t="s">
        <v>69</v>
      </c>
      <c r="G25" s="97" t="s">
        <v>68</v>
      </c>
      <c r="H25" s="109">
        <v>5.62</v>
      </c>
      <c r="I25" s="202">
        <v>45.95</v>
      </c>
      <c r="J25" s="108">
        <f t="shared" si="14"/>
        <v>56.04</v>
      </c>
      <c r="K25" s="204">
        <v>0.2</v>
      </c>
      <c r="L25" s="101">
        <f t="shared" si="8"/>
        <v>36.760000000000005</v>
      </c>
      <c r="M25" s="102">
        <f t="shared" si="9"/>
        <v>9.19</v>
      </c>
      <c r="N25" s="103"/>
      <c r="O25" s="104">
        <f t="shared" si="10"/>
        <v>44.83</v>
      </c>
      <c r="P25" s="105">
        <f t="shared" si="15"/>
        <v>11.21</v>
      </c>
      <c r="Q25" s="106">
        <f t="shared" si="11"/>
        <v>251.94</v>
      </c>
      <c r="R25" s="108">
        <f t="shared" si="12"/>
        <v>63</v>
      </c>
      <c r="S25" s="107">
        <f t="shared" si="13"/>
        <v>314.94</v>
      </c>
    </row>
    <row r="26" spans="1:19" x14ac:dyDescent="0.2">
      <c r="B26" s="110"/>
      <c r="C26" s="111"/>
      <c r="D26" s="111"/>
      <c r="E26" s="112"/>
      <c r="F26" s="113"/>
      <c r="G26" s="114"/>
      <c r="H26" s="115"/>
      <c r="I26" s="116"/>
      <c r="J26" s="117"/>
      <c r="K26" s="118"/>
      <c r="L26" s="119"/>
      <c r="M26" s="120"/>
      <c r="N26" s="121"/>
      <c r="O26" s="118"/>
      <c r="P26" s="120"/>
      <c r="Q26" s="116"/>
      <c r="R26" s="117"/>
      <c r="S26" s="122"/>
    </row>
    <row r="27" spans="1:19" x14ac:dyDescent="0.2">
      <c r="B27" s="123">
        <f>COUNT($B$12:B26)+1</f>
        <v>3</v>
      </c>
      <c r="C27" s="124"/>
      <c r="D27" s="124"/>
      <c r="E27" s="125"/>
      <c r="F27" s="126" t="s">
        <v>36</v>
      </c>
      <c r="G27" s="127"/>
      <c r="H27" s="128"/>
      <c r="I27" s="129"/>
      <c r="J27" s="130"/>
      <c r="K27" s="131"/>
      <c r="L27" s="132"/>
      <c r="M27" s="133"/>
      <c r="N27" s="134"/>
      <c r="O27" s="131"/>
      <c r="P27" s="135" t="s">
        <v>27</v>
      </c>
      <c r="Q27" s="136">
        <f>SUM(Q28:Q33)</f>
        <v>17961.68</v>
      </c>
      <c r="R27" s="137">
        <f>SUM(R28:R33)</f>
        <v>4490.5599999999995</v>
      </c>
      <c r="S27" s="138">
        <f>SUM(S28:S33)</f>
        <v>22452.239999999998</v>
      </c>
    </row>
    <row r="28" spans="1:19" ht="48" outlineLevel="1" x14ac:dyDescent="0.2">
      <c r="A28" s="1">
        <f>A27+1</f>
        <v>1</v>
      </c>
      <c r="B28" s="92" t="str">
        <f>CONCATENATE((COUNT($B$12:B27)),".",A28)</f>
        <v>3.1</v>
      </c>
      <c r="C28" s="93" t="s">
        <v>28</v>
      </c>
      <c r="D28" s="94">
        <v>92264</v>
      </c>
      <c r="E28" s="95" t="s">
        <v>4</v>
      </c>
      <c r="F28" s="96" t="s">
        <v>37</v>
      </c>
      <c r="G28" s="97" t="s">
        <v>60</v>
      </c>
      <c r="H28" s="109">
        <v>53.52</v>
      </c>
      <c r="I28" s="202">
        <v>230.11</v>
      </c>
      <c r="J28" s="108">
        <f>ROUND(I28*(1+(IF(N28="BDI 2",$S$9,$S$8))),2)</f>
        <v>280.64</v>
      </c>
      <c r="K28" s="204">
        <v>0.2</v>
      </c>
      <c r="L28" s="101">
        <f t="shared" ref="L28:L32" si="16">I28-M28</f>
        <v>184.09</v>
      </c>
      <c r="M28" s="102">
        <f t="shared" ref="M28:M32" si="17">IF(D28="",0,ROUND(I28*K28,2))</f>
        <v>46.02</v>
      </c>
      <c r="N28" s="103"/>
      <c r="O28" s="104">
        <f t="shared" ref="O28:O32" si="18">J28-P28</f>
        <v>224.51</v>
      </c>
      <c r="P28" s="105">
        <f>ROUND(M28*(1+(IF(N28="BDI 2",$S$9,$S$8))),2)</f>
        <v>56.13</v>
      </c>
      <c r="Q28" s="106">
        <f t="shared" ref="Q28:Q32" si="19">S28-R28</f>
        <v>12015.77</v>
      </c>
      <c r="R28" s="108">
        <f t="shared" ref="R28:R32" si="20">ROUND(ROUND(H28,2)*P28,2)</f>
        <v>3004.08</v>
      </c>
      <c r="S28" s="107">
        <f t="shared" ref="S28:S32" si="21">ROUND(ROUND(J28,2)*H28,2)</f>
        <v>15019.85</v>
      </c>
    </row>
    <row r="29" spans="1:19" ht="48" outlineLevel="1" x14ac:dyDescent="0.2">
      <c r="A29" s="1">
        <f t="shared" ref="A29:A32" si="22">A28+1</f>
        <v>2</v>
      </c>
      <c r="B29" s="92" t="str">
        <f>CONCATENATE((COUNT($B$12:B28)),".",A29)</f>
        <v>3.2</v>
      </c>
      <c r="C29" s="93" t="s">
        <v>28</v>
      </c>
      <c r="D29" s="94">
        <v>92759</v>
      </c>
      <c r="E29" s="95" t="s">
        <v>4</v>
      </c>
      <c r="F29" s="96" t="s">
        <v>70</v>
      </c>
      <c r="G29" s="97" t="s">
        <v>66</v>
      </c>
      <c r="H29" s="109">
        <v>36.82</v>
      </c>
      <c r="I29" s="202">
        <v>14.64</v>
      </c>
      <c r="J29" s="108">
        <f t="shared" ref="J29:J32" si="23">ROUND(I29*(1+(IF(N29="BDI 2",$S$9,$S$8))),2)</f>
        <v>17.850000000000001</v>
      </c>
      <c r="K29" s="204">
        <v>0.2</v>
      </c>
      <c r="L29" s="101">
        <f t="shared" si="16"/>
        <v>11.71</v>
      </c>
      <c r="M29" s="102">
        <f t="shared" si="17"/>
        <v>2.93</v>
      </c>
      <c r="N29" s="103"/>
      <c r="O29" s="104">
        <f t="shared" si="18"/>
        <v>14.280000000000001</v>
      </c>
      <c r="P29" s="105">
        <f t="shared" ref="P29:P32" si="24">ROUND(M29*(1+(IF(N29="BDI 2",$S$9,$S$8))),2)</f>
        <v>3.57</v>
      </c>
      <c r="Q29" s="106">
        <f t="shared" si="19"/>
        <v>525.79</v>
      </c>
      <c r="R29" s="108">
        <f t="shared" si="20"/>
        <v>131.44999999999999</v>
      </c>
      <c r="S29" s="107">
        <f t="shared" si="21"/>
        <v>657.24</v>
      </c>
    </row>
    <row r="30" spans="1:19" ht="48" outlineLevel="1" x14ac:dyDescent="0.2">
      <c r="A30" s="1">
        <f t="shared" si="22"/>
        <v>3</v>
      </c>
      <c r="B30" s="92" t="str">
        <f>CONCATENATE((COUNT($B$12:B29)),".",A30)</f>
        <v>3.3</v>
      </c>
      <c r="C30" s="93" t="s">
        <v>28</v>
      </c>
      <c r="D30" s="94">
        <v>92763</v>
      </c>
      <c r="E30" s="95" t="s">
        <v>4</v>
      </c>
      <c r="F30" s="96" t="s">
        <v>38</v>
      </c>
      <c r="G30" s="97" t="s">
        <v>66</v>
      </c>
      <c r="H30" s="109">
        <v>229.34</v>
      </c>
      <c r="I30" s="202">
        <v>9.59</v>
      </c>
      <c r="J30" s="108">
        <f t="shared" si="23"/>
        <v>11.7</v>
      </c>
      <c r="K30" s="204">
        <v>0.2</v>
      </c>
      <c r="L30" s="101">
        <f t="shared" si="16"/>
        <v>7.67</v>
      </c>
      <c r="M30" s="102">
        <f t="shared" si="17"/>
        <v>1.92</v>
      </c>
      <c r="N30" s="103"/>
      <c r="O30" s="104">
        <f t="shared" si="18"/>
        <v>9.36</v>
      </c>
      <c r="P30" s="105">
        <f t="shared" si="24"/>
        <v>2.34</v>
      </c>
      <c r="Q30" s="106">
        <f t="shared" si="19"/>
        <v>2146.6200000000003</v>
      </c>
      <c r="R30" s="108">
        <f t="shared" si="20"/>
        <v>536.66</v>
      </c>
      <c r="S30" s="107">
        <f t="shared" si="21"/>
        <v>2683.28</v>
      </c>
    </row>
    <row r="31" spans="1:19" ht="36" outlineLevel="1" x14ac:dyDescent="0.2">
      <c r="A31" s="1">
        <f t="shared" si="22"/>
        <v>4</v>
      </c>
      <c r="B31" s="92" t="str">
        <f>CONCATENATE((COUNT($B$12:B30)),".",A31)</f>
        <v>3.4</v>
      </c>
      <c r="C31" s="93" t="s">
        <v>28</v>
      </c>
      <c r="D31" s="94">
        <v>103672</v>
      </c>
      <c r="E31" s="95" t="s">
        <v>4</v>
      </c>
      <c r="F31" s="96" t="s">
        <v>67</v>
      </c>
      <c r="G31" s="97" t="s">
        <v>68</v>
      </c>
      <c r="H31" s="109">
        <v>4.46</v>
      </c>
      <c r="I31" s="202">
        <v>706.31</v>
      </c>
      <c r="J31" s="108">
        <f t="shared" si="23"/>
        <v>861.42</v>
      </c>
      <c r="K31" s="204">
        <v>0.2</v>
      </c>
      <c r="L31" s="101">
        <f t="shared" si="16"/>
        <v>565.04999999999995</v>
      </c>
      <c r="M31" s="102">
        <f t="shared" si="17"/>
        <v>141.26</v>
      </c>
      <c r="N31" s="103"/>
      <c r="O31" s="104">
        <f t="shared" si="18"/>
        <v>689.14</v>
      </c>
      <c r="P31" s="105">
        <f t="shared" si="24"/>
        <v>172.28</v>
      </c>
      <c r="Q31" s="106">
        <f t="shared" si="19"/>
        <v>3073.56</v>
      </c>
      <c r="R31" s="108">
        <f t="shared" si="20"/>
        <v>768.37</v>
      </c>
      <c r="S31" s="107">
        <f t="shared" si="21"/>
        <v>3841.93</v>
      </c>
    </row>
    <row r="32" spans="1:19" ht="36" outlineLevel="1" x14ac:dyDescent="0.2">
      <c r="A32" s="1">
        <f t="shared" si="22"/>
        <v>5</v>
      </c>
      <c r="B32" s="92" t="str">
        <f>CONCATENATE((COUNT($B$12:B31)),".",A32)</f>
        <v>3.5</v>
      </c>
      <c r="C32" s="93" t="s">
        <v>28</v>
      </c>
      <c r="D32" s="94">
        <v>103673</v>
      </c>
      <c r="E32" s="95" t="s">
        <v>4</v>
      </c>
      <c r="F32" s="96" t="s">
        <v>69</v>
      </c>
      <c r="G32" s="97" t="s">
        <v>68</v>
      </c>
      <c r="H32" s="109">
        <v>4.46</v>
      </c>
      <c r="I32" s="202">
        <v>45.95</v>
      </c>
      <c r="J32" s="108">
        <f t="shared" si="23"/>
        <v>56.04</v>
      </c>
      <c r="K32" s="204">
        <v>0.2</v>
      </c>
      <c r="L32" s="101">
        <f t="shared" si="16"/>
        <v>36.760000000000005</v>
      </c>
      <c r="M32" s="102">
        <f t="shared" si="17"/>
        <v>9.19</v>
      </c>
      <c r="N32" s="103"/>
      <c r="O32" s="104">
        <f t="shared" si="18"/>
        <v>44.83</v>
      </c>
      <c r="P32" s="105">
        <f t="shared" si="24"/>
        <v>11.21</v>
      </c>
      <c r="Q32" s="106">
        <f t="shared" si="19"/>
        <v>199.94</v>
      </c>
      <c r="R32" s="108">
        <f t="shared" si="20"/>
        <v>50</v>
      </c>
      <c r="S32" s="107">
        <f t="shared" si="21"/>
        <v>249.94</v>
      </c>
    </row>
    <row r="33" spans="1:19" x14ac:dyDescent="0.2">
      <c r="B33" s="141"/>
      <c r="C33" s="142"/>
      <c r="D33" s="142"/>
      <c r="E33" s="143"/>
      <c r="F33" s="96"/>
      <c r="G33" s="97"/>
      <c r="H33" s="144"/>
      <c r="I33" s="145"/>
      <c r="J33" s="146"/>
      <c r="K33" s="147"/>
      <c r="L33" s="148"/>
      <c r="M33" s="149"/>
      <c r="N33" s="150"/>
      <c r="O33" s="147"/>
      <c r="P33" s="149"/>
      <c r="Q33" s="145"/>
      <c r="R33" s="146"/>
      <c r="S33" s="151"/>
    </row>
    <row r="34" spans="1:19" x14ac:dyDescent="0.2">
      <c r="B34" s="123">
        <f>COUNT($B$12:B33)+1</f>
        <v>4</v>
      </c>
      <c r="C34" s="152"/>
      <c r="D34" s="153"/>
      <c r="E34" s="154"/>
      <c r="F34" s="126" t="s">
        <v>39</v>
      </c>
      <c r="G34" s="155"/>
      <c r="H34" s="156"/>
      <c r="I34" s="136"/>
      <c r="J34" s="137"/>
      <c r="K34" s="157"/>
      <c r="L34" s="158"/>
      <c r="M34" s="159"/>
      <c r="N34" s="160"/>
      <c r="O34" s="157"/>
      <c r="P34" s="161" t="s">
        <v>27</v>
      </c>
      <c r="Q34" s="136">
        <f>SUM(Q35:Q40)</f>
        <v>51654.83</v>
      </c>
      <c r="R34" s="137">
        <f>SUM(R35:R40)</f>
        <v>12912.79</v>
      </c>
      <c r="S34" s="162">
        <f>SUM(S35:S40)</f>
        <v>64567.619999999995</v>
      </c>
    </row>
    <row r="35" spans="1:19" ht="48" outlineLevel="1" x14ac:dyDescent="0.2">
      <c r="A35" s="1">
        <f t="shared" ref="A35:A39" si="25">A34+1</f>
        <v>1</v>
      </c>
      <c r="B35" s="110" t="str">
        <f>CONCATENATE((COUNT($B$12:B34)),".",A35)</f>
        <v>4.1</v>
      </c>
      <c r="C35" s="93" t="s">
        <v>28</v>
      </c>
      <c r="D35" s="163">
        <v>92264</v>
      </c>
      <c r="E35" s="164" t="s">
        <v>4</v>
      </c>
      <c r="F35" s="113" t="s">
        <v>37</v>
      </c>
      <c r="G35" s="114" t="s">
        <v>60</v>
      </c>
      <c r="H35" s="98">
        <v>135.30000000000001</v>
      </c>
      <c r="I35" s="202">
        <v>230.11</v>
      </c>
      <c r="J35" s="165">
        <f t="shared" ref="J35:J39" si="26">ROUND(I35*(1+(IF(N35="BDI 2",$S$9,$S$8))),2)</f>
        <v>280.64</v>
      </c>
      <c r="K35" s="207">
        <v>0.2</v>
      </c>
      <c r="L35" s="166">
        <f t="shared" ref="L35:L39" si="27">I35-M35</f>
        <v>184.09</v>
      </c>
      <c r="M35" s="167">
        <f t="shared" ref="M35:M39" si="28">IF(D35="",0,ROUND(I35*K35,2))</f>
        <v>46.02</v>
      </c>
      <c r="N35" s="168"/>
      <c r="O35" s="169">
        <f t="shared" ref="O35:O39" si="29">J35-P35</f>
        <v>224.51</v>
      </c>
      <c r="P35" s="167">
        <f t="shared" ref="P35:P39" si="30">ROUND(M35*(1+(IF(N35="BDI 2",$S$9,$S$8))),2)</f>
        <v>56.13</v>
      </c>
      <c r="Q35" s="99">
        <f t="shared" ref="Q35:Q39" si="31">S35-R35</f>
        <v>30376.199999999997</v>
      </c>
      <c r="R35" s="165">
        <f t="shared" ref="R35:R39" si="32">ROUND(ROUND(H35,2)*P35,2)</f>
        <v>7594.39</v>
      </c>
      <c r="S35" s="170">
        <f t="shared" ref="S35:S39" si="33">ROUND(ROUND(J35,2)*H35,2)</f>
        <v>37970.589999999997</v>
      </c>
    </row>
    <row r="36" spans="1:19" ht="48" outlineLevel="1" x14ac:dyDescent="0.2">
      <c r="A36" s="1">
        <f t="shared" si="25"/>
        <v>2</v>
      </c>
      <c r="B36" s="110" t="str">
        <f>CONCATENATE((COUNT($B$12:B35)),".",A36)</f>
        <v>4.2</v>
      </c>
      <c r="C36" s="93" t="s">
        <v>28</v>
      </c>
      <c r="D36" s="163">
        <v>92761</v>
      </c>
      <c r="E36" s="164" t="s">
        <v>4</v>
      </c>
      <c r="F36" s="113" t="s">
        <v>71</v>
      </c>
      <c r="G36" s="114" t="s">
        <v>66</v>
      </c>
      <c r="H36" s="98">
        <v>453.64</v>
      </c>
      <c r="I36" s="202">
        <v>12.84</v>
      </c>
      <c r="J36" s="165">
        <f t="shared" si="26"/>
        <v>15.66</v>
      </c>
      <c r="K36" s="207">
        <v>0.2</v>
      </c>
      <c r="L36" s="166">
        <f t="shared" si="27"/>
        <v>10.27</v>
      </c>
      <c r="M36" s="167">
        <f t="shared" si="28"/>
        <v>2.57</v>
      </c>
      <c r="N36" s="168"/>
      <c r="O36" s="169">
        <f t="shared" si="29"/>
        <v>12.530000000000001</v>
      </c>
      <c r="P36" s="167">
        <f t="shared" si="30"/>
        <v>3.13</v>
      </c>
      <c r="Q36" s="99">
        <f t="shared" si="31"/>
        <v>5684.11</v>
      </c>
      <c r="R36" s="165">
        <f t="shared" si="32"/>
        <v>1419.89</v>
      </c>
      <c r="S36" s="170">
        <f t="shared" si="33"/>
        <v>7104</v>
      </c>
    </row>
    <row r="37" spans="1:19" ht="48" outlineLevel="1" x14ac:dyDescent="0.2">
      <c r="A37" s="1">
        <f t="shared" si="25"/>
        <v>3</v>
      </c>
      <c r="B37" s="110" t="str">
        <f>CONCATENATE((COUNT($B$12:B36)),".",A37)</f>
        <v>4.3</v>
      </c>
      <c r="C37" s="93"/>
      <c r="D37" s="163" t="s">
        <v>40</v>
      </c>
      <c r="E37" s="164" t="s">
        <v>30</v>
      </c>
      <c r="F37" s="113" t="s">
        <v>41</v>
      </c>
      <c r="G37" s="114" t="s">
        <v>68</v>
      </c>
      <c r="H37" s="98">
        <v>13.4</v>
      </c>
      <c r="I37" s="202">
        <v>684.26</v>
      </c>
      <c r="J37" s="165">
        <f t="shared" si="26"/>
        <v>834.52</v>
      </c>
      <c r="K37" s="207">
        <v>0.2</v>
      </c>
      <c r="L37" s="166">
        <f t="shared" si="27"/>
        <v>547.41</v>
      </c>
      <c r="M37" s="167">
        <f t="shared" si="28"/>
        <v>136.85</v>
      </c>
      <c r="N37" s="168"/>
      <c r="O37" s="169">
        <f t="shared" si="29"/>
        <v>667.62</v>
      </c>
      <c r="P37" s="167">
        <f t="shared" si="30"/>
        <v>166.9</v>
      </c>
      <c r="Q37" s="99">
        <f t="shared" si="31"/>
        <v>8946.11</v>
      </c>
      <c r="R37" s="165">
        <f t="shared" si="32"/>
        <v>2236.46</v>
      </c>
      <c r="S37" s="170">
        <f t="shared" si="33"/>
        <v>11182.57</v>
      </c>
    </row>
    <row r="38" spans="1:19" ht="36" outlineLevel="1" x14ac:dyDescent="0.2">
      <c r="A38" s="1">
        <f t="shared" si="25"/>
        <v>4</v>
      </c>
      <c r="B38" s="110" t="str">
        <f>CONCATENATE((COUNT($B$12:B37)),".",A38)</f>
        <v>4.4</v>
      </c>
      <c r="C38" s="93" t="s">
        <v>28</v>
      </c>
      <c r="D38" s="163">
        <v>103673</v>
      </c>
      <c r="E38" s="164" t="s">
        <v>4</v>
      </c>
      <c r="F38" s="113" t="s">
        <v>69</v>
      </c>
      <c r="G38" s="114" t="s">
        <v>68</v>
      </c>
      <c r="H38" s="98">
        <v>13.4</v>
      </c>
      <c r="I38" s="202">
        <v>45.95</v>
      </c>
      <c r="J38" s="165">
        <f t="shared" si="26"/>
        <v>56.04</v>
      </c>
      <c r="K38" s="207">
        <v>0.2</v>
      </c>
      <c r="L38" s="166">
        <f t="shared" si="27"/>
        <v>36.760000000000005</v>
      </c>
      <c r="M38" s="167">
        <f t="shared" si="28"/>
        <v>9.19</v>
      </c>
      <c r="N38" s="168"/>
      <c r="O38" s="169">
        <f t="shared" si="29"/>
        <v>44.83</v>
      </c>
      <c r="P38" s="167">
        <f t="shared" si="30"/>
        <v>11.21</v>
      </c>
      <c r="Q38" s="99">
        <f t="shared" si="31"/>
        <v>600.73</v>
      </c>
      <c r="R38" s="165">
        <f t="shared" si="32"/>
        <v>150.21</v>
      </c>
      <c r="S38" s="170">
        <f t="shared" si="33"/>
        <v>750.94</v>
      </c>
    </row>
    <row r="39" spans="1:19" ht="48" outlineLevel="1" x14ac:dyDescent="0.2">
      <c r="A39" s="1">
        <f t="shared" si="25"/>
        <v>5</v>
      </c>
      <c r="B39" s="110" t="str">
        <f>CONCATENATE((COUNT($B$12:B38)),".",A39)</f>
        <v>4.5</v>
      </c>
      <c r="C39" s="93" t="s">
        <v>28</v>
      </c>
      <c r="D39" s="95" t="s">
        <v>76</v>
      </c>
      <c r="E39" s="164" t="s">
        <v>4</v>
      </c>
      <c r="F39" s="113" t="s">
        <v>33</v>
      </c>
      <c r="G39" s="114" t="s">
        <v>75</v>
      </c>
      <c r="H39" s="98">
        <v>16</v>
      </c>
      <c r="I39" s="202">
        <v>387.4</v>
      </c>
      <c r="J39" s="165">
        <f t="shared" si="26"/>
        <v>472.47</v>
      </c>
      <c r="K39" s="207">
        <v>0.2</v>
      </c>
      <c r="L39" s="166">
        <f t="shared" si="27"/>
        <v>309.91999999999996</v>
      </c>
      <c r="M39" s="167">
        <f t="shared" si="28"/>
        <v>77.48</v>
      </c>
      <c r="N39" s="168"/>
      <c r="O39" s="169">
        <f t="shared" si="29"/>
        <v>377.98</v>
      </c>
      <c r="P39" s="167">
        <f t="shared" si="30"/>
        <v>94.49</v>
      </c>
      <c r="Q39" s="99">
        <f t="shared" si="31"/>
        <v>6047.68</v>
      </c>
      <c r="R39" s="165">
        <f t="shared" si="32"/>
        <v>1511.84</v>
      </c>
      <c r="S39" s="170">
        <f t="shared" si="33"/>
        <v>7559.52</v>
      </c>
    </row>
    <row r="40" spans="1:19" x14ac:dyDescent="0.2">
      <c r="B40" s="141"/>
      <c r="C40" s="171"/>
      <c r="D40" s="163"/>
      <c r="E40" s="163"/>
      <c r="F40" s="96"/>
      <c r="G40" s="97"/>
      <c r="H40" s="172"/>
      <c r="I40" s="139"/>
      <c r="J40" s="173"/>
      <c r="K40" s="174"/>
      <c r="L40" s="175"/>
      <c r="M40" s="176"/>
      <c r="N40" s="177"/>
      <c r="O40" s="174"/>
      <c r="P40" s="176"/>
      <c r="Q40" s="139"/>
      <c r="R40" s="173"/>
      <c r="S40" s="178"/>
    </row>
    <row r="41" spans="1:19" x14ac:dyDescent="0.2">
      <c r="B41" s="123">
        <f>COUNT($B$12:B40)+1</f>
        <v>5</v>
      </c>
      <c r="C41" s="152"/>
      <c r="D41" s="153"/>
      <c r="E41" s="154"/>
      <c r="F41" s="126" t="s">
        <v>42</v>
      </c>
      <c r="G41" s="155"/>
      <c r="H41" s="156"/>
      <c r="I41" s="136"/>
      <c r="J41" s="137"/>
      <c r="K41" s="157"/>
      <c r="L41" s="158"/>
      <c r="M41" s="159"/>
      <c r="N41" s="160"/>
      <c r="O41" s="157"/>
      <c r="P41" s="161" t="s">
        <v>27</v>
      </c>
      <c r="Q41" s="136">
        <f>SUM(Q42:Q52)</f>
        <v>32514.22</v>
      </c>
      <c r="R41" s="137">
        <f>SUM(R42:R52)</f>
        <v>8128.68</v>
      </c>
      <c r="S41" s="162">
        <f>SUM(S42:S52)</f>
        <v>40642.9</v>
      </c>
    </row>
    <row r="42" spans="1:19" ht="24" outlineLevel="1" x14ac:dyDescent="0.2">
      <c r="A42" s="1">
        <f t="shared" ref="A42:A51" si="34">A41+1</f>
        <v>1</v>
      </c>
      <c r="B42" s="110" t="str">
        <f>CONCATENATE((COUNT($B$12:B41)),".",A42)</f>
        <v>5.1</v>
      </c>
      <c r="C42" s="93" t="s">
        <v>28</v>
      </c>
      <c r="D42" s="163">
        <v>92270</v>
      </c>
      <c r="E42" s="164" t="s">
        <v>4</v>
      </c>
      <c r="F42" s="113" t="s">
        <v>43</v>
      </c>
      <c r="G42" s="114" t="s">
        <v>60</v>
      </c>
      <c r="H42" s="98">
        <v>38.520000000000003</v>
      </c>
      <c r="I42" s="202">
        <v>166.78</v>
      </c>
      <c r="J42" s="165">
        <f t="shared" ref="J42:J51" si="35">ROUND(I42*(1+(IF(N42="BDI 2",$S$9,$S$8))),2)</f>
        <v>203.4</v>
      </c>
      <c r="K42" s="207">
        <v>0.2</v>
      </c>
      <c r="L42" s="166">
        <f t="shared" ref="L42:L51" si="36">I42-M42</f>
        <v>133.42000000000002</v>
      </c>
      <c r="M42" s="167">
        <f t="shared" ref="M42:M51" si="37">IF(D42="",0,ROUND(I42*K42,2))</f>
        <v>33.36</v>
      </c>
      <c r="N42" s="168"/>
      <c r="O42" s="169">
        <f t="shared" ref="O42:O51" si="38">J42-P42</f>
        <v>162.71</v>
      </c>
      <c r="P42" s="167">
        <f t="shared" ref="P42:P51" si="39">ROUND(M42*(1+(IF(N42="BDI 2",$S$9,$S$8))),2)</f>
        <v>40.69</v>
      </c>
      <c r="Q42" s="99">
        <f t="shared" ref="Q42:Q51" si="40">S42-R42</f>
        <v>6267.59</v>
      </c>
      <c r="R42" s="165">
        <f t="shared" ref="R42:R51" si="41">ROUND(ROUND(H42,2)*P42,2)</f>
        <v>1567.38</v>
      </c>
      <c r="S42" s="170">
        <f t="shared" ref="S42:S51" si="42">ROUND(ROUND(J42,2)*H42,2)</f>
        <v>7834.97</v>
      </c>
    </row>
    <row r="43" spans="1:19" ht="48" outlineLevel="1" x14ac:dyDescent="0.2">
      <c r="A43" s="1">
        <f t="shared" si="34"/>
        <v>2</v>
      </c>
      <c r="B43" s="110" t="str">
        <f>CONCATENATE((COUNT($B$12:B42)),".",A43)</f>
        <v>5.2</v>
      </c>
      <c r="C43" s="93" t="s">
        <v>28</v>
      </c>
      <c r="D43" s="163">
        <v>92759</v>
      </c>
      <c r="E43" s="164" t="s">
        <v>4</v>
      </c>
      <c r="F43" s="113" t="s">
        <v>70</v>
      </c>
      <c r="G43" s="114" t="s">
        <v>66</v>
      </c>
      <c r="H43" s="98">
        <v>21.84</v>
      </c>
      <c r="I43" s="202">
        <v>14.64</v>
      </c>
      <c r="J43" s="165">
        <f t="shared" si="35"/>
        <v>17.850000000000001</v>
      </c>
      <c r="K43" s="207">
        <v>0.2</v>
      </c>
      <c r="L43" s="166">
        <f t="shared" si="36"/>
        <v>11.71</v>
      </c>
      <c r="M43" s="167">
        <f t="shared" si="37"/>
        <v>2.93</v>
      </c>
      <c r="N43" s="168"/>
      <c r="O43" s="169">
        <f t="shared" si="38"/>
        <v>14.280000000000001</v>
      </c>
      <c r="P43" s="167">
        <f t="shared" si="39"/>
        <v>3.57</v>
      </c>
      <c r="Q43" s="99">
        <f t="shared" si="40"/>
        <v>311.87</v>
      </c>
      <c r="R43" s="165">
        <f t="shared" si="41"/>
        <v>77.97</v>
      </c>
      <c r="S43" s="170">
        <f t="shared" si="42"/>
        <v>389.84</v>
      </c>
    </row>
    <row r="44" spans="1:19" ht="48" outlineLevel="1" x14ac:dyDescent="0.2">
      <c r="A44" s="1">
        <f t="shared" si="34"/>
        <v>3</v>
      </c>
      <c r="B44" s="110" t="str">
        <f>CONCATENATE((COUNT($B$12:B43)),".",A44)</f>
        <v>5.3</v>
      </c>
      <c r="C44" s="93" t="s">
        <v>28</v>
      </c>
      <c r="D44" s="163">
        <v>92760</v>
      </c>
      <c r="E44" s="164" t="s">
        <v>4</v>
      </c>
      <c r="F44" s="113" t="s">
        <v>72</v>
      </c>
      <c r="G44" s="114" t="s">
        <v>66</v>
      </c>
      <c r="H44" s="98">
        <v>36.26</v>
      </c>
      <c r="I44" s="202">
        <v>13.74</v>
      </c>
      <c r="J44" s="165">
        <f t="shared" si="35"/>
        <v>16.760000000000002</v>
      </c>
      <c r="K44" s="207">
        <v>0.2</v>
      </c>
      <c r="L44" s="166">
        <f t="shared" si="36"/>
        <v>10.99</v>
      </c>
      <c r="M44" s="167">
        <f t="shared" si="37"/>
        <v>2.75</v>
      </c>
      <c r="N44" s="168"/>
      <c r="O44" s="169">
        <f t="shared" si="38"/>
        <v>13.410000000000002</v>
      </c>
      <c r="P44" s="167">
        <f t="shared" si="39"/>
        <v>3.35</v>
      </c>
      <c r="Q44" s="99">
        <f t="shared" si="40"/>
        <v>486.25</v>
      </c>
      <c r="R44" s="165">
        <f t="shared" si="41"/>
        <v>121.47</v>
      </c>
      <c r="S44" s="170">
        <f t="shared" si="42"/>
        <v>607.72</v>
      </c>
    </row>
    <row r="45" spans="1:19" ht="48" outlineLevel="1" x14ac:dyDescent="0.2">
      <c r="A45" s="1">
        <f t="shared" si="34"/>
        <v>4</v>
      </c>
      <c r="B45" s="110" t="str">
        <f>CONCATENATE((COUNT($B$12:B44)),".",A45)</f>
        <v>5.4</v>
      </c>
      <c r="C45" s="93" t="s">
        <v>28</v>
      </c>
      <c r="D45" s="163">
        <v>92764</v>
      </c>
      <c r="E45" s="164" t="s">
        <v>4</v>
      </c>
      <c r="F45" s="113" t="s">
        <v>44</v>
      </c>
      <c r="G45" s="114" t="s">
        <v>66</v>
      </c>
      <c r="H45" s="98">
        <v>143.91999999999999</v>
      </c>
      <c r="I45" s="202">
        <v>9.27</v>
      </c>
      <c r="J45" s="165">
        <f t="shared" si="35"/>
        <v>11.31</v>
      </c>
      <c r="K45" s="207">
        <v>0.2</v>
      </c>
      <c r="L45" s="166">
        <f t="shared" si="36"/>
        <v>7.42</v>
      </c>
      <c r="M45" s="167">
        <f t="shared" si="37"/>
        <v>1.85</v>
      </c>
      <c r="N45" s="168"/>
      <c r="O45" s="169">
        <f t="shared" si="38"/>
        <v>9.0500000000000007</v>
      </c>
      <c r="P45" s="167">
        <f t="shared" si="39"/>
        <v>2.2599999999999998</v>
      </c>
      <c r="Q45" s="99">
        <f t="shared" si="40"/>
        <v>1302.48</v>
      </c>
      <c r="R45" s="165">
        <f t="shared" si="41"/>
        <v>325.26</v>
      </c>
      <c r="S45" s="170">
        <f t="shared" si="42"/>
        <v>1627.74</v>
      </c>
    </row>
    <row r="46" spans="1:19" ht="48" outlineLevel="1" x14ac:dyDescent="0.2">
      <c r="A46" s="1">
        <f t="shared" si="34"/>
        <v>5</v>
      </c>
      <c r="B46" s="110" t="str">
        <f>CONCATENATE((COUNT($B$12:B45)),".",A46)</f>
        <v>5.5</v>
      </c>
      <c r="C46" s="93"/>
      <c r="D46" s="163" t="s">
        <v>45</v>
      </c>
      <c r="E46" s="164" t="s">
        <v>30</v>
      </c>
      <c r="F46" s="113" t="s">
        <v>46</v>
      </c>
      <c r="G46" s="114" t="s">
        <v>62</v>
      </c>
      <c r="H46" s="98">
        <v>5</v>
      </c>
      <c r="I46" s="202">
        <v>3712.3600000000006</v>
      </c>
      <c r="J46" s="165">
        <f t="shared" si="35"/>
        <v>4527.59</v>
      </c>
      <c r="K46" s="207">
        <v>0.2</v>
      </c>
      <c r="L46" s="166">
        <f t="shared" si="36"/>
        <v>2969.8900000000003</v>
      </c>
      <c r="M46" s="167">
        <f t="shared" si="37"/>
        <v>742.47</v>
      </c>
      <c r="N46" s="168"/>
      <c r="O46" s="169">
        <f t="shared" si="38"/>
        <v>3622.07</v>
      </c>
      <c r="P46" s="167">
        <f t="shared" si="39"/>
        <v>905.52</v>
      </c>
      <c r="Q46" s="99">
        <f t="shared" si="40"/>
        <v>18110.349999999999</v>
      </c>
      <c r="R46" s="165">
        <f t="shared" si="41"/>
        <v>4527.6000000000004</v>
      </c>
      <c r="S46" s="170">
        <f t="shared" si="42"/>
        <v>22637.95</v>
      </c>
    </row>
    <row r="47" spans="1:19" ht="48" outlineLevel="1" x14ac:dyDescent="0.2">
      <c r="A47" s="1">
        <f t="shared" si="34"/>
        <v>6</v>
      </c>
      <c r="B47" s="110" t="str">
        <f>CONCATENATE((COUNT($B$12:B46)),".",A47)</f>
        <v>5.6</v>
      </c>
      <c r="C47" s="93" t="s">
        <v>28</v>
      </c>
      <c r="D47" s="163">
        <v>103674</v>
      </c>
      <c r="E47" s="164" t="s">
        <v>4</v>
      </c>
      <c r="F47" s="113" t="s">
        <v>47</v>
      </c>
      <c r="G47" s="114" t="s">
        <v>68</v>
      </c>
      <c r="H47" s="98">
        <v>3.22</v>
      </c>
      <c r="I47" s="202">
        <v>727.95</v>
      </c>
      <c r="J47" s="165">
        <f t="shared" si="35"/>
        <v>887.81</v>
      </c>
      <c r="K47" s="207">
        <v>0.2</v>
      </c>
      <c r="L47" s="166">
        <f t="shared" si="36"/>
        <v>582.36</v>
      </c>
      <c r="M47" s="167">
        <f t="shared" si="37"/>
        <v>145.59</v>
      </c>
      <c r="N47" s="168"/>
      <c r="O47" s="169">
        <f t="shared" si="38"/>
        <v>710.25</v>
      </c>
      <c r="P47" s="167">
        <f t="shared" si="39"/>
        <v>177.56</v>
      </c>
      <c r="Q47" s="99">
        <f t="shared" si="40"/>
        <v>2287.0100000000002</v>
      </c>
      <c r="R47" s="165">
        <f t="shared" si="41"/>
        <v>571.74</v>
      </c>
      <c r="S47" s="170">
        <f t="shared" si="42"/>
        <v>2858.75</v>
      </c>
    </row>
    <row r="48" spans="1:19" ht="36" outlineLevel="1" x14ac:dyDescent="0.2">
      <c r="A48" s="1">
        <f t="shared" si="34"/>
        <v>7</v>
      </c>
      <c r="B48" s="110" t="str">
        <f>CONCATENATE((COUNT($B$12:B47)),".",A48)</f>
        <v>5.7</v>
      </c>
      <c r="C48" s="93" t="s">
        <v>28</v>
      </c>
      <c r="D48" s="163">
        <v>103673</v>
      </c>
      <c r="E48" s="164" t="s">
        <v>4</v>
      </c>
      <c r="F48" s="113" t="s">
        <v>69</v>
      </c>
      <c r="G48" s="114" t="s">
        <v>68</v>
      </c>
      <c r="H48" s="98">
        <v>3.22</v>
      </c>
      <c r="I48" s="202">
        <v>45.95</v>
      </c>
      <c r="J48" s="165">
        <f t="shared" si="35"/>
        <v>56.04</v>
      </c>
      <c r="K48" s="207">
        <v>0.2</v>
      </c>
      <c r="L48" s="166">
        <f t="shared" si="36"/>
        <v>36.760000000000005</v>
      </c>
      <c r="M48" s="167">
        <f t="shared" si="37"/>
        <v>9.19</v>
      </c>
      <c r="N48" s="168"/>
      <c r="O48" s="169">
        <f t="shared" si="38"/>
        <v>44.83</v>
      </c>
      <c r="P48" s="167">
        <f t="shared" si="39"/>
        <v>11.21</v>
      </c>
      <c r="Q48" s="99">
        <f t="shared" si="40"/>
        <v>144.35</v>
      </c>
      <c r="R48" s="165">
        <f t="shared" si="41"/>
        <v>36.1</v>
      </c>
      <c r="S48" s="170">
        <f t="shared" si="42"/>
        <v>180.45</v>
      </c>
    </row>
    <row r="49" spans="1:19" ht="36" outlineLevel="1" x14ac:dyDescent="0.2">
      <c r="A49" s="1">
        <f t="shared" si="34"/>
        <v>8</v>
      </c>
      <c r="B49" s="110" t="str">
        <f>CONCATENATE((COUNT($B$12:B48)),".",A49)</f>
        <v>5.8</v>
      </c>
      <c r="C49" s="93"/>
      <c r="D49" s="163" t="s">
        <v>48</v>
      </c>
      <c r="E49" s="164" t="s">
        <v>30</v>
      </c>
      <c r="F49" s="113" t="s">
        <v>49</v>
      </c>
      <c r="G49" s="114" t="s">
        <v>58</v>
      </c>
      <c r="H49" s="98">
        <v>14</v>
      </c>
      <c r="I49" s="202">
        <v>202.29999999999998</v>
      </c>
      <c r="J49" s="165">
        <f t="shared" si="35"/>
        <v>246.73</v>
      </c>
      <c r="K49" s="207">
        <v>0.2</v>
      </c>
      <c r="L49" s="166">
        <f t="shared" si="36"/>
        <v>161.83999999999997</v>
      </c>
      <c r="M49" s="167">
        <f t="shared" si="37"/>
        <v>40.46</v>
      </c>
      <c r="N49" s="168"/>
      <c r="O49" s="169">
        <f t="shared" si="38"/>
        <v>197.38</v>
      </c>
      <c r="P49" s="167">
        <f t="shared" si="39"/>
        <v>49.35</v>
      </c>
      <c r="Q49" s="99">
        <f t="shared" si="40"/>
        <v>2763.3199999999997</v>
      </c>
      <c r="R49" s="165">
        <f t="shared" si="41"/>
        <v>690.9</v>
      </c>
      <c r="S49" s="170">
        <f t="shared" si="42"/>
        <v>3454.22</v>
      </c>
    </row>
    <row r="50" spans="1:19" ht="24" outlineLevel="1" x14ac:dyDescent="0.2">
      <c r="A50" s="1">
        <f t="shared" si="34"/>
        <v>9</v>
      </c>
      <c r="B50" s="110" t="str">
        <f>CONCATENATE((COUNT($B$12:B49)),".",A50)</f>
        <v>5.9</v>
      </c>
      <c r="C50" s="93"/>
      <c r="D50" s="163" t="s">
        <v>50</v>
      </c>
      <c r="E50" s="164" t="s">
        <v>30</v>
      </c>
      <c r="F50" s="113" t="s">
        <v>51</v>
      </c>
      <c r="G50" s="114" t="s">
        <v>62</v>
      </c>
      <c r="H50" s="98">
        <v>2</v>
      </c>
      <c r="I50" s="202">
        <v>170.54</v>
      </c>
      <c r="J50" s="165">
        <f t="shared" si="35"/>
        <v>207.99</v>
      </c>
      <c r="K50" s="207">
        <v>0.2</v>
      </c>
      <c r="L50" s="166">
        <f t="shared" si="36"/>
        <v>136.43</v>
      </c>
      <c r="M50" s="167">
        <f t="shared" si="37"/>
        <v>34.11</v>
      </c>
      <c r="N50" s="168"/>
      <c r="O50" s="169">
        <f t="shared" si="38"/>
        <v>166.39000000000001</v>
      </c>
      <c r="P50" s="167">
        <f t="shared" si="39"/>
        <v>41.6</v>
      </c>
      <c r="Q50" s="99">
        <f t="shared" si="40"/>
        <v>332.78000000000003</v>
      </c>
      <c r="R50" s="165">
        <f t="shared" si="41"/>
        <v>83.2</v>
      </c>
      <c r="S50" s="170">
        <f t="shared" si="42"/>
        <v>415.98</v>
      </c>
    </row>
    <row r="51" spans="1:19" ht="36" outlineLevel="1" x14ac:dyDescent="0.2">
      <c r="A51" s="1">
        <f t="shared" si="34"/>
        <v>10</v>
      </c>
      <c r="B51" s="110" t="str">
        <f>CONCATENATE((COUNT($B$12:B50)),".",A51)</f>
        <v>5.10</v>
      </c>
      <c r="C51" s="93" t="s">
        <v>28</v>
      </c>
      <c r="D51" s="163">
        <v>5213464</v>
      </c>
      <c r="E51" s="164" t="s">
        <v>7</v>
      </c>
      <c r="F51" s="113" t="s">
        <v>52</v>
      </c>
      <c r="G51" s="114" t="s">
        <v>62</v>
      </c>
      <c r="H51" s="98">
        <v>2</v>
      </c>
      <c r="I51" s="202">
        <v>260.45</v>
      </c>
      <c r="J51" s="165">
        <f t="shared" si="35"/>
        <v>317.64</v>
      </c>
      <c r="K51" s="207">
        <v>0.2</v>
      </c>
      <c r="L51" s="166">
        <f t="shared" si="36"/>
        <v>208.35999999999999</v>
      </c>
      <c r="M51" s="167">
        <f t="shared" si="37"/>
        <v>52.09</v>
      </c>
      <c r="N51" s="168"/>
      <c r="O51" s="169">
        <f t="shared" si="38"/>
        <v>254.10999999999999</v>
      </c>
      <c r="P51" s="167">
        <f t="shared" si="39"/>
        <v>63.53</v>
      </c>
      <c r="Q51" s="99">
        <f t="shared" si="40"/>
        <v>508.21999999999997</v>
      </c>
      <c r="R51" s="165">
        <f t="shared" si="41"/>
        <v>127.06</v>
      </c>
      <c r="S51" s="170">
        <f t="shared" si="42"/>
        <v>635.28</v>
      </c>
    </row>
    <row r="52" spans="1:19" x14ac:dyDescent="0.2">
      <c r="B52" s="141"/>
      <c r="C52" s="171"/>
      <c r="D52" s="163"/>
      <c r="E52" s="163"/>
      <c r="F52" s="96"/>
      <c r="G52" s="97"/>
      <c r="H52" s="172"/>
      <c r="I52" s="139"/>
      <c r="J52" s="173"/>
      <c r="K52" s="174"/>
      <c r="L52" s="175"/>
      <c r="M52" s="176"/>
      <c r="N52" s="177"/>
      <c r="O52" s="174"/>
      <c r="P52" s="176"/>
      <c r="Q52" s="139"/>
      <c r="R52" s="173"/>
      <c r="S52" s="178"/>
    </row>
    <row r="53" spans="1:19" x14ac:dyDescent="0.2">
      <c r="B53" s="123">
        <f>COUNT($B$12:B52)+1</f>
        <v>6</v>
      </c>
      <c r="C53" s="152"/>
      <c r="D53" s="153"/>
      <c r="E53" s="154"/>
      <c r="F53" s="126" t="s">
        <v>53</v>
      </c>
      <c r="G53" s="155"/>
      <c r="H53" s="156"/>
      <c r="I53" s="136"/>
      <c r="J53" s="137"/>
      <c r="K53" s="157"/>
      <c r="L53" s="158"/>
      <c r="M53" s="159"/>
      <c r="N53" s="160"/>
      <c r="O53" s="157"/>
      <c r="P53" s="161" t="s">
        <v>27</v>
      </c>
      <c r="Q53" s="136">
        <f>SUM(Q54:Q59)</f>
        <v>22930.02</v>
      </c>
      <c r="R53" s="137">
        <f>SUM(R54:R59)</f>
        <v>5734.25</v>
      </c>
      <c r="S53" s="162">
        <f>SUM(S54:S59)</f>
        <v>28664.27</v>
      </c>
    </row>
    <row r="54" spans="1:19" ht="48" outlineLevel="1" x14ac:dyDescent="0.2">
      <c r="A54" s="1">
        <f>A53+1</f>
        <v>1</v>
      </c>
      <c r="B54" s="110" t="str">
        <f>CONCATENATE((COUNT($B$12:B53)),".",A54)</f>
        <v>6.1</v>
      </c>
      <c r="C54" s="93"/>
      <c r="D54" s="163" t="s">
        <v>54</v>
      </c>
      <c r="E54" s="164" t="s">
        <v>30</v>
      </c>
      <c r="F54" s="113" t="s">
        <v>55</v>
      </c>
      <c r="G54" s="114" t="s">
        <v>60</v>
      </c>
      <c r="H54" s="98">
        <v>51.8</v>
      </c>
      <c r="I54" s="202">
        <v>110.15</v>
      </c>
      <c r="J54" s="165">
        <f>ROUND(I54*(1+(IF(N54="BDI 2",$S$9,$S$8))),2)</f>
        <v>134.34</v>
      </c>
      <c r="K54" s="207">
        <v>0.2</v>
      </c>
      <c r="L54" s="166">
        <f>I54-M54</f>
        <v>88.12</v>
      </c>
      <c r="M54" s="167">
        <f>IF(D54="",0,ROUND(I54*K54,2))</f>
        <v>22.03</v>
      </c>
      <c r="N54" s="168"/>
      <c r="O54" s="169">
        <f>J54-P54</f>
        <v>107.47</v>
      </c>
      <c r="P54" s="167">
        <f>ROUND(M54*(1+(IF(N54="BDI 2",$S$9,$S$8))),2)</f>
        <v>26.87</v>
      </c>
      <c r="Q54" s="99">
        <f>S54-R54</f>
        <v>5566.9400000000005</v>
      </c>
      <c r="R54" s="165">
        <f>ROUND(ROUND(H54,2)*P54,2)</f>
        <v>1391.87</v>
      </c>
      <c r="S54" s="170">
        <f>ROUND(ROUND(J54,2)*H54,2)</f>
        <v>6958.81</v>
      </c>
    </row>
    <row r="55" spans="1:19" ht="48" outlineLevel="1" x14ac:dyDescent="0.2">
      <c r="A55" s="1">
        <f>A54+1</f>
        <v>2</v>
      </c>
      <c r="B55" s="110" t="str">
        <f>CONCATENATE((COUNT($B$12:B54)),".",A55)</f>
        <v>6.2</v>
      </c>
      <c r="C55" s="93" t="s">
        <v>28</v>
      </c>
      <c r="D55" s="163">
        <v>103674</v>
      </c>
      <c r="E55" s="164" t="s">
        <v>4</v>
      </c>
      <c r="F55" s="113" t="s">
        <v>47</v>
      </c>
      <c r="G55" s="114" t="s">
        <v>68</v>
      </c>
      <c r="H55" s="98">
        <v>10.36</v>
      </c>
      <c r="I55" s="202">
        <v>727.95</v>
      </c>
      <c r="J55" s="165">
        <f>ROUND(I55*(1+(IF(N55="BDI 2",$S$9,$S$8))),2)</f>
        <v>887.81</v>
      </c>
      <c r="K55" s="207">
        <v>0.2</v>
      </c>
      <c r="L55" s="166">
        <f>I55-M55</f>
        <v>582.36</v>
      </c>
      <c r="M55" s="167">
        <f>IF(D55="",0,ROUND(I55*K55,2))</f>
        <v>145.59</v>
      </c>
      <c r="N55" s="168"/>
      <c r="O55" s="169">
        <f>J55-P55</f>
        <v>710.25</v>
      </c>
      <c r="P55" s="167">
        <f>ROUND(M55*(1+(IF(N55="BDI 2",$S$9,$S$8))),2)</f>
        <v>177.56</v>
      </c>
      <c r="Q55" s="99">
        <f>S55-R55</f>
        <v>7358.1899999999987</v>
      </c>
      <c r="R55" s="165">
        <f>ROUND(ROUND(H55,2)*P55,2)</f>
        <v>1839.52</v>
      </c>
      <c r="S55" s="170">
        <f>ROUND(ROUND(J55,2)*H55,2)</f>
        <v>9197.7099999999991</v>
      </c>
    </row>
    <row r="56" spans="1:19" ht="36" outlineLevel="1" x14ac:dyDescent="0.2">
      <c r="A56" s="1">
        <f>A55+1</f>
        <v>3</v>
      </c>
      <c r="B56" s="110" t="str">
        <f>CONCATENATE((COUNT($B$12:B55)),".",A56)</f>
        <v>6.3</v>
      </c>
      <c r="C56" s="93" t="s">
        <v>28</v>
      </c>
      <c r="D56" s="163">
        <v>103673</v>
      </c>
      <c r="E56" s="164" t="s">
        <v>4</v>
      </c>
      <c r="F56" s="113" t="s">
        <v>69</v>
      </c>
      <c r="G56" s="114" t="s">
        <v>68</v>
      </c>
      <c r="H56" s="98">
        <v>10.36</v>
      </c>
      <c r="I56" s="202">
        <v>45.95</v>
      </c>
      <c r="J56" s="165">
        <f>ROUND(I56*(1+(IF(N56="BDI 2",$S$9,$S$8))),2)</f>
        <v>56.04</v>
      </c>
      <c r="K56" s="207">
        <v>0.2</v>
      </c>
      <c r="L56" s="166">
        <f>I56-M56</f>
        <v>36.760000000000005</v>
      </c>
      <c r="M56" s="167">
        <f>IF(D56="",0,ROUND(I56*K56,2))</f>
        <v>9.19</v>
      </c>
      <c r="N56" s="168"/>
      <c r="O56" s="169">
        <f>J56-P56</f>
        <v>44.83</v>
      </c>
      <c r="P56" s="167">
        <f>ROUND(M56*(1+(IF(N56="BDI 2",$S$9,$S$8))),2)</f>
        <v>11.21</v>
      </c>
      <c r="Q56" s="99">
        <f>S56-R56</f>
        <v>464.43000000000006</v>
      </c>
      <c r="R56" s="165">
        <f>ROUND(ROUND(H56,2)*P56,2)</f>
        <v>116.14</v>
      </c>
      <c r="S56" s="170">
        <f>ROUND(ROUND(J56,2)*H56,2)</f>
        <v>580.57000000000005</v>
      </c>
    </row>
    <row r="57" spans="1:19" ht="48" outlineLevel="1" x14ac:dyDescent="0.2">
      <c r="A57" s="1">
        <f>A56+1</f>
        <v>4</v>
      </c>
      <c r="B57" s="110" t="str">
        <f>CONCATENATE((COUNT($B$12:B56)),".",A57)</f>
        <v>6.4</v>
      </c>
      <c r="C57" s="93" t="s">
        <v>28</v>
      </c>
      <c r="D57" s="163">
        <v>92762</v>
      </c>
      <c r="E57" s="164" t="s">
        <v>4</v>
      </c>
      <c r="F57" s="113" t="s">
        <v>65</v>
      </c>
      <c r="G57" s="114" t="s">
        <v>66</v>
      </c>
      <c r="H57" s="98">
        <v>639.20000000000005</v>
      </c>
      <c r="I57" s="202">
        <v>11.43</v>
      </c>
      <c r="J57" s="165">
        <f>ROUND(I57*(1+(IF(N57="BDI 2",$S$9,$S$8))),2)</f>
        <v>13.94</v>
      </c>
      <c r="K57" s="207">
        <v>0.2</v>
      </c>
      <c r="L57" s="166">
        <f>I57-M57</f>
        <v>9.14</v>
      </c>
      <c r="M57" s="167">
        <f>IF(D57="",0,ROUND(I57*K57,2))</f>
        <v>2.29</v>
      </c>
      <c r="N57" s="168"/>
      <c r="O57" s="169">
        <f>J57-P57</f>
        <v>11.149999999999999</v>
      </c>
      <c r="P57" s="167">
        <f>ROUND(M57*(1+(IF(N57="BDI 2",$S$9,$S$8))),2)</f>
        <v>2.79</v>
      </c>
      <c r="Q57" s="99">
        <f>S57-R57</f>
        <v>7127.0800000000008</v>
      </c>
      <c r="R57" s="165">
        <f>ROUND(ROUND(H57,2)*P57,2)</f>
        <v>1783.37</v>
      </c>
      <c r="S57" s="170">
        <f>ROUND(ROUND(J57,2)*H57,2)</f>
        <v>8910.4500000000007</v>
      </c>
    </row>
    <row r="58" spans="1:19" ht="48" outlineLevel="1" x14ac:dyDescent="0.2">
      <c r="A58" s="1">
        <f>A57+1</f>
        <v>5</v>
      </c>
      <c r="B58" s="110" t="str">
        <f>CONCATENATE((COUNT($B$12:B57)),".",A58)</f>
        <v>6.5</v>
      </c>
      <c r="C58" s="93" t="s">
        <v>28</v>
      </c>
      <c r="D58" s="163">
        <v>92763</v>
      </c>
      <c r="E58" s="164" t="s">
        <v>4</v>
      </c>
      <c r="F58" s="113" t="s">
        <v>38</v>
      </c>
      <c r="G58" s="114" t="s">
        <v>66</v>
      </c>
      <c r="H58" s="98">
        <v>257.83999999999997</v>
      </c>
      <c r="I58" s="202">
        <v>9.59</v>
      </c>
      <c r="J58" s="165">
        <f>ROUND(I58*(1+(IF(N58="BDI 2",$S$9,$S$8))),2)</f>
        <v>11.7</v>
      </c>
      <c r="K58" s="207">
        <v>0.2</v>
      </c>
      <c r="L58" s="166">
        <f>I58-M58</f>
        <v>7.67</v>
      </c>
      <c r="M58" s="167">
        <f>IF(D58="",0,ROUND(I58*K58,2))</f>
        <v>1.92</v>
      </c>
      <c r="N58" s="168"/>
      <c r="O58" s="169">
        <f>J58-P58</f>
        <v>9.36</v>
      </c>
      <c r="P58" s="167">
        <f>ROUND(M58*(1+(IF(N58="BDI 2",$S$9,$S$8))),2)</f>
        <v>2.34</v>
      </c>
      <c r="Q58" s="99">
        <f>S58-R58</f>
        <v>2413.38</v>
      </c>
      <c r="R58" s="165">
        <f>ROUND(ROUND(H58,2)*P58,2)</f>
        <v>603.35</v>
      </c>
      <c r="S58" s="170">
        <f>ROUND(ROUND(J58,2)*H58,2)</f>
        <v>3016.73</v>
      </c>
    </row>
    <row r="59" spans="1:19" x14ac:dyDescent="0.2">
      <c r="B59" s="110"/>
      <c r="C59" s="93"/>
      <c r="D59" s="164"/>
      <c r="E59" s="164"/>
      <c r="F59" s="113"/>
      <c r="G59" s="114"/>
      <c r="H59" s="98"/>
      <c r="I59" s="99"/>
      <c r="J59" s="165"/>
      <c r="K59" s="169"/>
      <c r="L59" s="166"/>
      <c r="M59" s="167"/>
      <c r="N59" s="168"/>
      <c r="O59" s="169"/>
      <c r="P59" s="167"/>
      <c r="Q59" s="99"/>
      <c r="R59" s="165"/>
      <c r="S59" s="170"/>
    </row>
    <row r="60" spans="1:19" ht="0.95" customHeight="1" thickBot="1" x14ac:dyDescent="0.25">
      <c r="B60" s="179"/>
      <c r="C60" s="180"/>
      <c r="D60" s="181"/>
      <c r="E60" s="181"/>
      <c r="F60" s="182"/>
      <c r="G60" s="183"/>
      <c r="H60" s="184"/>
      <c r="I60" s="148"/>
      <c r="J60" s="148"/>
      <c r="K60" s="148"/>
      <c r="L60" s="148"/>
      <c r="M60" s="148"/>
      <c r="N60" s="185"/>
      <c r="O60" s="148"/>
      <c r="P60" s="148"/>
      <c r="Q60" s="147"/>
      <c r="R60" s="147"/>
      <c r="S60" s="151"/>
    </row>
    <row r="61" spans="1:19" ht="12.75" customHeight="1" thickBot="1" x14ac:dyDescent="0.25">
      <c r="B61" s="186"/>
      <c r="C61" s="187"/>
      <c r="D61" s="187"/>
      <c r="E61" s="188"/>
      <c r="F61" s="189" t="s">
        <v>56</v>
      </c>
      <c r="G61" s="190"/>
      <c r="H61" s="191"/>
      <c r="I61" s="191"/>
      <c r="J61" s="191"/>
      <c r="K61" s="191"/>
      <c r="L61" s="191"/>
      <c r="M61" s="191"/>
      <c r="N61" s="192"/>
      <c r="O61" s="191"/>
      <c r="P61" s="191"/>
      <c r="Q61" s="193">
        <f>SUMIF(P12:$P$60,$P$12,Q12:Q60)</f>
        <v>167455.79</v>
      </c>
      <c r="R61" s="193">
        <f>SUMIF($P12:$P60,$P$12,R12:R60)</f>
        <v>41865.370000000003</v>
      </c>
      <c r="S61" s="194">
        <f>SUMIF($P12:$P60,$P$12,S12:S60)</f>
        <v>209321.15999999997</v>
      </c>
    </row>
    <row r="63" spans="1:19" ht="12.75" customHeight="1" x14ac:dyDescent="0.2">
      <c r="B63" s="196"/>
      <c r="C63" s="197">
        <f ca="1">TODAY()</f>
        <v>46280</v>
      </c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</row>
    <row r="64" spans="1:19" x14ac:dyDescent="0.2">
      <c r="D64" s="198"/>
      <c r="E64" s="198"/>
      <c r="F64" s="199"/>
      <c r="G64" s="198"/>
      <c r="H64" s="199"/>
      <c r="I64" s="199"/>
      <c r="J64" s="199"/>
      <c r="K64" s="199"/>
      <c r="L64" s="199"/>
      <c r="M64" s="199"/>
      <c r="N64" s="200"/>
      <c r="O64" s="199"/>
    </row>
    <row r="65" spans="4:17" x14ac:dyDescent="0.2">
      <c r="O65" s="199"/>
    </row>
    <row r="66" spans="4:17" x14ac:dyDescent="0.2">
      <c r="D66" s="210"/>
      <c r="E66" s="210"/>
      <c r="F66" s="209"/>
      <c r="Q66" s="208" t="s">
        <v>80</v>
      </c>
    </row>
    <row r="67" spans="4:17" x14ac:dyDescent="0.2">
      <c r="D67" s="209"/>
      <c r="E67" s="209"/>
      <c r="F67" s="209"/>
      <c r="Q67" s="205" t="s">
        <v>81</v>
      </c>
    </row>
    <row r="68" spans="4:17" x14ac:dyDescent="0.2">
      <c r="F68" s="211"/>
      <c r="G68" s="212"/>
      <c r="H68" s="211"/>
      <c r="I68" s="211"/>
      <c r="J68" s="211"/>
      <c r="K68" s="211"/>
      <c r="L68" s="211"/>
    </row>
    <row r="69" spans="4:17" x14ac:dyDescent="0.2">
      <c r="F69" s="211"/>
      <c r="G69" s="212"/>
      <c r="H69" s="211"/>
      <c r="I69" s="211"/>
      <c r="J69" s="211"/>
      <c r="K69" s="211"/>
      <c r="L69" s="211"/>
    </row>
    <row r="70" spans="4:17" x14ac:dyDescent="0.2">
      <c r="F70" s="211"/>
      <c r="G70" s="212"/>
      <c r="H70" s="211"/>
      <c r="I70" s="211"/>
      <c r="J70" s="211"/>
      <c r="K70" s="211"/>
      <c r="L70" s="211"/>
    </row>
    <row r="71" spans="4:17" x14ac:dyDescent="0.2">
      <c r="F71" s="211"/>
      <c r="G71" s="211"/>
      <c r="H71" s="211"/>
      <c r="I71" s="211"/>
      <c r="J71" s="211"/>
      <c r="K71" s="211"/>
      <c r="L71" s="211"/>
    </row>
    <row r="72" spans="4:17" x14ac:dyDescent="0.2">
      <c r="F72" s="211"/>
      <c r="G72" s="212"/>
      <c r="H72" s="211"/>
      <c r="I72" s="211"/>
      <c r="J72" s="211"/>
      <c r="K72" s="211"/>
      <c r="L72" s="211"/>
    </row>
    <row r="73" spans="4:17" x14ac:dyDescent="0.2">
      <c r="F73" s="211"/>
      <c r="G73" s="212"/>
      <c r="H73" s="211"/>
      <c r="I73" s="211"/>
      <c r="J73" s="211"/>
      <c r="K73" s="211"/>
      <c r="L73" s="211"/>
    </row>
    <row r="74" spans="4:17" x14ac:dyDescent="0.2">
      <c r="F74" s="211"/>
      <c r="G74" s="212"/>
      <c r="H74" s="211"/>
      <c r="I74" s="211"/>
      <c r="J74" s="211"/>
      <c r="K74" s="211"/>
      <c r="L74" s="211"/>
    </row>
    <row r="75" spans="4:17" x14ac:dyDescent="0.2">
      <c r="F75" s="211"/>
      <c r="G75" s="212"/>
      <c r="H75" s="211"/>
      <c r="I75" s="211"/>
      <c r="J75" s="211"/>
      <c r="K75" s="211"/>
      <c r="L75" s="211"/>
    </row>
    <row r="81" spans="6:15" x14ac:dyDescent="0.2">
      <c r="F81"/>
    </row>
    <row r="89" spans="6:15" x14ac:dyDescent="0.2">
      <c r="O89"/>
    </row>
  </sheetData>
  <sheetProtection algorithmName="SHA-512" hashValue="7m0Ej2bjRhEuUjmrCAt+PVDYo7b/IfUj/XkwKjtNpyL6uZWJleimyYpLTaccrrPmfkZLip7TBGoAzcIw8qcS1w==" saltValue="Q6M2v7nMUXXJrolWFeeHpQ==" spinCount="100000" sheet="1" objects="1" scenarios="1"/>
  <protectedRanges>
    <protectedRange sqref="E2" name="Nome empresa"/>
    <protectedRange sqref="K13:K58" name="Mao de obra"/>
    <protectedRange sqref="I13:I58" name="Valor unitario"/>
    <protectedRange sqref="Q66:Q67" name="Empresa"/>
  </protectedRanges>
  <mergeCells count="24">
    <mergeCell ref="B2:D2"/>
    <mergeCell ref="E2:S2"/>
    <mergeCell ref="C26:D26"/>
    <mergeCell ref="C27:D27"/>
    <mergeCell ref="C33:D33"/>
    <mergeCell ref="C61:D61"/>
    <mergeCell ref="O10:P10"/>
    <mergeCell ref="Q10:R10"/>
    <mergeCell ref="S10:S11"/>
    <mergeCell ref="C12:D12"/>
    <mergeCell ref="C18:D18"/>
    <mergeCell ref="C19:D19"/>
    <mergeCell ref="F10:F11"/>
    <mergeCell ref="G10:G11"/>
    <mergeCell ref="H10:H11"/>
    <mergeCell ref="I10:J10"/>
    <mergeCell ref="K10:M10"/>
    <mergeCell ref="N10:N11"/>
    <mergeCell ref="B6:D6"/>
    <mergeCell ref="B7:D7"/>
    <mergeCell ref="B8:D8"/>
    <mergeCell ref="B10:B11"/>
    <mergeCell ref="C10:D11"/>
    <mergeCell ref="E10:E11"/>
  </mergeCells>
  <conditionalFormatting sqref="F18">
    <cfRule type="expression" dxfId="5" priority="6" stopIfTrue="1">
      <formula>#REF!=1</formula>
    </cfRule>
  </conditionalFormatting>
  <conditionalFormatting sqref="F13:F17">
    <cfRule type="expression" dxfId="4" priority="5" stopIfTrue="1">
      <formula>#REF!=1</formula>
    </cfRule>
  </conditionalFormatting>
  <conditionalFormatting sqref="F19">
    <cfRule type="expression" dxfId="3" priority="4" stopIfTrue="1">
      <formula>#REF!=1</formula>
    </cfRule>
  </conditionalFormatting>
  <conditionalFormatting sqref="F20:F26 F33:F60">
    <cfRule type="expression" dxfId="2" priority="3" stopIfTrue="1">
      <formula>#REF!=1</formula>
    </cfRule>
  </conditionalFormatting>
  <conditionalFormatting sqref="F27">
    <cfRule type="expression" dxfId="1" priority="2" stopIfTrue="1">
      <formula>#REF!=1</formula>
    </cfRule>
  </conditionalFormatting>
  <conditionalFormatting sqref="F28:F32">
    <cfRule type="expression" dxfId="0" priority="1" stopIfTrue="1">
      <formula>#REF!=1</formula>
    </cfRule>
  </conditionalFormatting>
  <dataValidations disablePrompts="1" count="2">
    <dataValidation type="list" allowBlank="1" showInputMessage="1" showErrorMessage="1" sqref="N54:N58 N42:N51 N28:N32 N35:N39 N13:N17 N20:N25" xr:uid="{4FEA41D5-BE9E-4F71-9A09-D3DF83BCA46D}">
      <formula1>"BDI 1,BDI 2"</formula1>
    </dataValidation>
    <dataValidation type="list" allowBlank="1" showInputMessage="1" showErrorMessage="1" sqref="E42:E51 E35:E39 E28:E32 E54:E58 E13:E17 E20:E25" xr:uid="{E4DB7017-AA6A-4087-8194-38364D28F6A4}">
      <formula1>"SINAPI,SICRO,COMPOSIÇÃO,COTAÇÃO"</formula1>
    </dataValidation>
  </dataValidations>
  <printOptions horizontalCentered="1"/>
  <pageMargins left="0.23622047244094491" right="0.23622047244094491" top="0.35433070866141736" bottom="0.35433070866141736" header="0.11811023622047245" footer="0.11811023622047245"/>
  <pageSetup paperSize="9" scale="57" fitToHeight="0" pageOrder="overThenDown" orientation="landscape" horizontalDpi="0" verticalDpi="0" r:id="rId1"/>
  <headerFooter scaleWithDoc="0">
    <oddFooter>&amp;R&amp;8&amp;P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Orçamento!Area_de_impressao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Jank</dc:creator>
  <cp:lastModifiedBy>Dominique Jank</cp:lastModifiedBy>
  <cp:lastPrinted>2026-09-15T19:08:31Z</cp:lastPrinted>
  <dcterms:created xsi:type="dcterms:W3CDTF">2026-09-15T18:26:06Z</dcterms:created>
  <dcterms:modified xsi:type="dcterms:W3CDTF">2026-09-15T19:09:35Z</dcterms:modified>
</cp:coreProperties>
</file>