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bras\07_OBRAS E PROJETOS\2026\Pavimentações asfálticas urbanas\"/>
    </mc:Choice>
  </mc:AlternateContent>
  <xr:revisionPtr revIDLastSave="0" documentId="8_{AC05917D-76BC-4E6D-BEA9-8ACA0CE6F488}" xr6:coauthVersionLast="47" xr6:coauthVersionMax="47" xr10:uidLastSave="{00000000-0000-0000-0000-000000000000}"/>
  <bookViews>
    <workbookView xWindow="-28920" yWindow="-120" windowWidth="29040" windowHeight="15840" xr2:uid="{3679D969-7123-4198-A440-0DE60C9405A0}"/>
  </bookViews>
  <sheets>
    <sheet name="Orçamento" sheetId="1" r:id="rId1"/>
    <sheet name="Composições" sheetId="2" r:id="rId2"/>
    <sheet name="Cronograma" sheetId="3" r:id="rId3"/>
  </sheets>
  <definedNames>
    <definedName name="_xlnm.Print_Area" localSheetId="1">Composições!$E$2:$O$351</definedName>
    <definedName name="_xlnm.Print_Area" localSheetId="2">Cronograma!$B$2:$I$119</definedName>
    <definedName name="_xlnm.Print_Area" localSheetId="0">Orçamento!$B$2:$S$175</definedName>
    <definedName name="_xlnm.Print_Titles" localSheetId="2">Cronograma!$8:$9</definedName>
    <definedName name="_xlnm.Print_Titles" localSheetId="0">Orçamento!$8:$9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1" i="3" l="1"/>
  <c r="I107" i="3"/>
  <c r="J104" i="3"/>
  <c r="H104" i="3"/>
  <c r="J101" i="3"/>
  <c r="H101" i="3"/>
  <c r="J98" i="3"/>
  <c r="H98" i="3"/>
  <c r="J95" i="3"/>
  <c r="H95" i="3"/>
  <c r="J92" i="3"/>
  <c r="H92" i="3"/>
  <c r="J89" i="3"/>
  <c r="H89" i="3"/>
  <c r="J86" i="3"/>
  <c r="H86" i="3"/>
  <c r="J83" i="3"/>
  <c r="H83" i="3"/>
  <c r="J80" i="3"/>
  <c r="H80" i="3"/>
  <c r="J77" i="3"/>
  <c r="H77" i="3"/>
  <c r="J74" i="3"/>
  <c r="H74" i="3"/>
  <c r="J71" i="3"/>
  <c r="H71" i="3"/>
  <c r="J68" i="3"/>
  <c r="H68" i="3"/>
  <c r="J65" i="3"/>
  <c r="H65" i="3"/>
  <c r="J62" i="3"/>
  <c r="H62" i="3"/>
  <c r="J59" i="3"/>
  <c r="H59" i="3"/>
  <c r="J56" i="3"/>
  <c r="H56" i="3"/>
  <c r="J53" i="3"/>
  <c r="H53" i="3"/>
  <c r="J50" i="3"/>
  <c r="H50" i="3"/>
  <c r="J47" i="3"/>
  <c r="H47" i="3"/>
  <c r="J44" i="3"/>
  <c r="H44" i="3"/>
  <c r="J41" i="3"/>
  <c r="H41" i="3"/>
  <c r="J38" i="3"/>
  <c r="H38" i="3"/>
  <c r="J35" i="3"/>
  <c r="H35" i="3"/>
  <c r="J32" i="3"/>
  <c r="H32" i="3"/>
  <c r="J29" i="3"/>
  <c r="H29" i="3"/>
  <c r="J26" i="3"/>
  <c r="H26" i="3"/>
  <c r="J23" i="3"/>
  <c r="H23" i="3"/>
  <c r="J20" i="3"/>
  <c r="H20" i="3"/>
  <c r="J17" i="3"/>
  <c r="H17" i="3"/>
  <c r="J14" i="3"/>
  <c r="H14" i="3"/>
  <c r="B13" i="3"/>
  <c r="J11" i="3"/>
  <c r="H11" i="3"/>
  <c r="D10" i="3"/>
  <c r="E9" i="3"/>
  <c r="F9" i="3" s="1"/>
  <c r="D8" i="3" s="1"/>
  <c r="H8" i="3" s="1"/>
  <c r="E347" i="2"/>
  <c r="B318" i="2"/>
  <c r="B290" i="2"/>
  <c r="O284" i="2"/>
  <c r="O260" i="2" s="1"/>
  <c r="M260" i="2" s="1"/>
  <c r="O274" i="2"/>
  <c r="B264" i="2"/>
  <c r="B265" i="2" s="1"/>
  <c r="B266" i="2" s="1"/>
  <c r="B263" i="2"/>
  <c r="B262" i="2"/>
  <c r="N260" i="2"/>
  <c r="O253" i="2"/>
  <c r="O252" i="2"/>
  <c r="J251" i="2"/>
  <c r="B251" i="2"/>
  <c r="B218" i="2"/>
  <c r="B217" i="2"/>
  <c r="O206" i="2"/>
  <c r="O205" i="2"/>
  <c r="O204" i="2"/>
  <c r="O203" i="2"/>
  <c r="O202" i="2"/>
  <c r="O207" i="2" s="1"/>
  <c r="O184" i="2"/>
  <c r="O188" i="2" s="1"/>
  <c r="O208" i="2" s="1"/>
  <c r="B165" i="2"/>
  <c r="O163" i="2"/>
  <c r="N163" i="2"/>
  <c r="B134" i="2"/>
  <c r="B135" i="2" s="1"/>
  <c r="B133" i="2"/>
  <c r="N131" i="2"/>
  <c r="O122" i="2"/>
  <c r="O121" i="2"/>
  <c r="O120" i="2"/>
  <c r="O119" i="2"/>
  <c r="O118" i="2"/>
  <c r="O115" i="2"/>
  <c r="O100" i="2"/>
  <c r="O104" i="2" s="1"/>
  <c r="B82" i="2"/>
  <c r="B81" i="2"/>
  <c r="N79" i="2"/>
  <c r="O66" i="2"/>
  <c r="O75" i="2" s="1"/>
  <c r="B54" i="2"/>
  <c r="B55" i="2" s="1"/>
  <c r="O52" i="2"/>
  <c r="L52" i="2" s="1"/>
  <c r="N52" i="2"/>
  <c r="I48" i="2"/>
  <c r="J42" i="2" s="1"/>
  <c r="O43" i="2"/>
  <c r="J43" i="2"/>
  <c r="O41" i="2"/>
  <c r="J41" i="2"/>
  <c r="O40" i="2"/>
  <c r="J40" i="2"/>
  <c r="O39" i="2"/>
  <c r="J39" i="2"/>
  <c r="B38" i="2"/>
  <c r="B39" i="2" s="1"/>
  <c r="O37" i="2"/>
  <c r="J37" i="2"/>
  <c r="B37" i="2"/>
  <c r="O36" i="2"/>
  <c r="J36" i="2"/>
  <c r="B36" i="2"/>
  <c r="G34" i="2"/>
  <c r="G52" i="2" s="1"/>
  <c r="G79" i="2" s="1"/>
  <c r="G131" i="2" s="1"/>
  <c r="G163" i="2" s="1"/>
  <c r="G215" i="2" s="1"/>
  <c r="G249" i="2" s="1"/>
  <c r="G260" i="2" s="1"/>
  <c r="G288" i="2" s="1"/>
  <c r="G316" i="2" s="1"/>
  <c r="I30" i="2"/>
  <c r="J22" i="2" s="1"/>
  <c r="O25" i="2"/>
  <c r="J25" i="2"/>
  <c r="J23" i="2"/>
  <c r="O23" i="2" s="1"/>
  <c r="O21" i="2"/>
  <c r="J21" i="2"/>
  <c r="O19" i="2"/>
  <c r="J19" i="2"/>
  <c r="B19" i="2"/>
  <c r="B20" i="2" s="1"/>
  <c r="B18" i="2"/>
  <c r="G16" i="2"/>
  <c r="O13" i="2"/>
  <c r="N13" i="2"/>
  <c r="M13" i="2"/>
  <c r="O11" i="2"/>
  <c r="O10" i="2"/>
  <c r="O9" i="2"/>
  <c r="O8" i="2"/>
  <c r="O7" i="2"/>
  <c r="M7" i="2" s="1"/>
  <c r="N7" i="2"/>
  <c r="B7" i="2"/>
  <c r="B8" i="2" s="1"/>
  <c r="C171" i="1"/>
  <c r="M161" i="1"/>
  <c r="A161" i="1"/>
  <c r="A157" i="1"/>
  <c r="A158" i="1" s="1"/>
  <c r="M154" i="1"/>
  <c r="A152" i="1"/>
  <c r="M147" i="1"/>
  <c r="A147" i="1"/>
  <c r="A142" i="1"/>
  <c r="M139" i="1"/>
  <c r="M138" i="1"/>
  <c r="A138" i="1"/>
  <c r="A132" i="1"/>
  <c r="A127" i="1"/>
  <c r="M124" i="1"/>
  <c r="M123" i="1"/>
  <c r="P123" i="1" s="1"/>
  <c r="R123" i="1" s="1"/>
  <c r="A123" i="1"/>
  <c r="M122" i="1"/>
  <c r="P122" i="1" s="1"/>
  <c r="R122" i="1" s="1"/>
  <c r="R121" i="1" s="1"/>
  <c r="A122" i="1"/>
  <c r="M119" i="1"/>
  <c r="P119" i="1" s="1"/>
  <c r="R119" i="1" s="1"/>
  <c r="M118" i="1"/>
  <c r="P118" i="1" s="1"/>
  <c r="R118" i="1" s="1"/>
  <c r="M117" i="1"/>
  <c r="A117" i="1"/>
  <c r="A118" i="1" s="1"/>
  <c r="A113" i="1"/>
  <c r="A114" i="1" s="1"/>
  <c r="A112" i="1"/>
  <c r="A109" i="1"/>
  <c r="A108" i="1"/>
  <c r="A104" i="1"/>
  <c r="A105" i="1" s="1"/>
  <c r="A106" i="1" s="1"/>
  <c r="A103" i="1"/>
  <c r="A102" i="1"/>
  <c r="A97" i="1"/>
  <c r="A98" i="1" s="1"/>
  <c r="M94" i="1"/>
  <c r="P94" i="1" s="1"/>
  <c r="R94" i="1" s="1"/>
  <c r="M93" i="1"/>
  <c r="P93" i="1" s="1"/>
  <c r="R93" i="1" s="1"/>
  <c r="M92" i="1"/>
  <c r="P92" i="1" s="1"/>
  <c r="R92" i="1" s="1"/>
  <c r="R91" i="1" s="1"/>
  <c r="A92" i="1"/>
  <c r="A93" i="1" s="1"/>
  <c r="A87" i="1"/>
  <c r="M84" i="1"/>
  <c r="M83" i="1"/>
  <c r="M82" i="1"/>
  <c r="A82" i="1"/>
  <c r="A78" i="1"/>
  <c r="A79" i="1" s="1"/>
  <c r="L74" i="1"/>
  <c r="M74" i="1"/>
  <c r="L73" i="1"/>
  <c r="M73" i="1"/>
  <c r="P73" i="1" s="1"/>
  <c r="R73" i="1" s="1"/>
  <c r="M72" i="1"/>
  <c r="P72" i="1" s="1"/>
  <c r="R72" i="1" s="1"/>
  <c r="A72" i="1"/>
  <c r="A73" i="1" s="1"/>
  <c r="A74" i="1" s="1"/>
  <c r="M69" i="1"/>
  <c r="P69" i="1" s="1"/>
  <c r="R69" i="1" s="1"/>
  <c r="A68" i="1"/>
  <c r="M67" i="1"/>
  <c r="L67" i="1"/>
  <c r="A67" i="1"/>
  <c r="M64" i="1"/>
  <c r="M63" i="1"/>
  <c r="P63" i="1" s="1"/>
  <c r="R63" i="1" s="1"/>
  <c r="J63" i="1"/>
  <c r="A63" i="1"/>
  <c r="J62" i="1"/>
  <c r="S62" i="1" s="1"/>
  <c r="M62" i="1"/>
  <c r="P62" i="1" s="1"/>
  <c r="R62" i="1" s="1"/>
  <c r="A62" i="1"/>
  <c r="J59" i="1"/>
  <c r="S59" i="1" s="1"/>
  <c r="Q59" i="1" s="1"/>
  <c r="M59" i="1"/>
  <c r="P59" i="1" s="1"/>
  <c r="R59" i="1" s="1"/>
  <c r="M58" i="1"/>
  <c r="P58" i="1" s="1"/>
  <c r="R58" i="1" s="1"/>
  <c r="J58" i="1"/>
  <c r="A58" i="1"/>
  <c r="A57" i="1"/>
  <c r="M54" i="1"/>
  <c r="P54" i="1" s="1"/>
  <c r="R54" i="1" s="1"/>
  <c r="M53" i="1"/>
  <c r="P53" i="1" s="1"/>
  <c r="R53" i="1" s="1"/>
  <c r="A53" i="1"/>
  <c r="A54" i="1" s="1"/>
  <c r="A52" i="1"/>
  <c r="A48" i="1"/>
  <c r="A49" i="1" s="1"/>
  <c r="J44" i="1"/>
  <c r="A44" i="1"/>
  <c r="J43" i="1"/>
  <c r="S43" i="1" s="1"/>
  <c r="M43" i="1"/>
  <c r="P43" i="1" s="1"/>
  <c r="R43" i="1" s="1"/>
  <c r="A43" i="1"/>
  <c r="M39" i="1"/>
  <c r="P39" i="1" s="1"/>
  <c r="R39" i="1" s="1"/>
  <c r="J39" i="1"/>
  <c r="A39" i="1"/>
  <c r="A40" i="1" s="1"/>
  <c r="M38" i="1"/>
  <c r="P38" i="1" s="1"/>
  <c r="R38" i="1" s="1"/>
  <c r="A38" i="1"/>
  <c r="M35" i="1"/>
  <c r="P35" i="1" s="1"/>
  <c r="R35" i="1" s="1"/>
  <c r="M34" i="1"/>
  <c r="P34" i="1" s="1"/>
  <c r="R34" i="1" s="1"/>
  <c r="M33" i="1"/>
  <c r="P33" i="1" s="1"/>
  <c r="R33" i="1" s="1"/>
  <c r="A33" i="1"/>
  <c r="J30" i="1"/>
  <c r="J28" i="1"/>
  <c r="S28" i="1" s="1"/>
  <c r="A28" i="1"/>
  <c r="A24" i="1"/>
  <c r="M23" i="1"/>
  <c r="P23" i="1" s="1"/>
  <c r="R23" i="1" s="1"/>
  <c r="L23" i="1"/>
  <c r="J23" i="1"/>
  <c r="S23" i="1" s="1"/>
  <c r="Q23" i="1" s="1"/>
  <c r="A23" i="1"/>
  <c r="M20" i="1"/>
  <c r="A20" i="1"/>
  <c r="M19" i="1"/>
  <c r="P19" i="1" s="1"/>
  <c r="R19" i="1" s="1"/>
  <c r="J19" i="1"/>
  <c r="A19" i="1"/>
  <c r="A14" i="1"/>
  <c r="M11" i="1"/>
  <c r="P11" i="1" s="1"/>
  <c r="R11" i="1" s="1"/>
  <c r="R10" i="1" s="1"/>
  <c r="J11" i="1"/>
  <c r="O11" i="1" s="1"/>
  <c r="A11" i="1"/>
  <c r="B11" i="1" s="1"/>
  <c r="B10" i="1"/>
  <c r="P124" i="1"/>
  <c r="R124" i="1" s="1"/>
  <c r="F13" i="3" l="1"/>
  <c r="E13" i="3"/>
  <c r="D13" i="3"/>
  <c r="J13" i="3" s="1"/>
  <c r="E10" i="3"/>
  <c r="B16" i="3"/>
  <c r="F10" i="3"/>
  <c r="N39" i="2"/>
  <c r="M39" i="2" s="1"/>
  <c r="B40" i="2"/>
  <c r="B56" i="2"/>
  <c r="N9" i="2"/>
  <c r="M9" i="2" s="1"/>
  <c r="B21" i="2"/>
  <c r="N10" i="2"/>
  <c r="M10" i="2" s="1"/>
  <c r="B9" i="2"/>
  <c r="M8" i="2"/>
  <c r="N8" i="2"/>
  <c r="N11" i="2"/>
  <c r="M11" i="2" s="1"/>
  <c r="O22" i="2"/>
  <c r="N37" i="2"/>
  <c r="M37" i="2" s="1"/>
  <c r="O42" i="2"/>
  <c r="M52" i="2"/>
  <c r="L233" i="2"/>
  <c r="O233" i="2" s="1"/>
  <c r="O235" i="2" s="1"/>
  <c r="M163" i="2"/>
  <c r="L163" i="2"/>
  <c r="N252" i="2"/>
  <c r="M252" i="2"/>
  <c r="N36" i="2"/>
  <c r="J38" i="2"/>
  <c r="O38" i="2" s="1"/>
  <c r="O126" i="2"/>
  <c r="N19" i="2"/>
  <c r="M19" i="2" s="1"/>
  <c r="B166" i="2"/>
  <c r="J20" i="2"/>
  <c r="O20" i="2" s="1"/>
  <c r="J24" i="2"/>
  <c r="O24" i="2" s="1"/>
  <c r="B83" i="2"/>
  <c r="N253" i="2"/>
  <c r="M253" i="2" s="1"/>
  <c r="O127" i="2"/>
  <c r="O79" i="2" s="1"/>
  <c r="B136" i="2"/>
  <c r="J18" i="2"/>
  <c r="O18" i="2" s="1"/>
  <c r="B267" i="2"/>
  <c r="B219" i="2"/>
  <c r="L260" i="2"/>
  <c r="B252" i="2"/>
  <c r="O251" i="2"/>
  <c r="B291" i="2"/>
  <c r="B319" i="2"/>
  <c r="L20" i="1"/>
  <c r="P20" i="1"/>
  <c r="R20" i="1" s="1"/>
  <c r="R18" i="1" s="1"/>
  <c r="R32" i="1"/>
  <c r="O19" i="1"/>
  <c r="L33" i="1"/>
  <c r="J33" i="1"/>
  <c r="L35" i="1"/>
  <c r="L38" i="1"/>
  <c r="A94" i="1"/>
  <c r="J24" i="1"/>
  <c r="M24" i="1"/>
  <c r="P24" i="1" s="1"/>
  <c r="R24" i="1" s="1"/>
  <c r="R22" i="1" s="1"/>
  <c r="J25" i="1"/>
  <c r="A15" i="1"/>
  <c r="O23" i="1"/>
  <c r="L28" i="1"/>
  <c r="J14" i="1"/>
  <c r="M15" i="1"/>
  <c r="P15" i="1" s="1"/>
  <c r="R15" i="1" s="1"/>
  <c r="L15" i="1"/>
  <c r="J15" i="1"/>
  <c r="L19" i="1"/>
  <c r="A25" i="1"/>
  <c r="M28" i="1"/>
  <c r="P28" i="1" s="1"/>
  <c r="R28" i="1" s="1"/>
  <c r="L64" i="1"/>
  <c r="P64" i="1"/>
  <c r="R64" i="1" s="1"/>
  <c r="M25" i="1"/>
  <c r="P25" i="1" s="1"/>
  <c r="R25" i="1" s="1"/>
  <c r="Q28" i="1"/>
  <c r="M29" i="1"/>
  <c r="P29" i="1" s="1"/>
  <c r="R29" i="1" s="1"/>
  <c r="J29" i="1"/>
  <c r="L34" i="1"/>
  <c r="J34" i="1"/>
  <c r="Q62" i="1"/>
  <c r="L11" i="1"/>
  <c r="M30" i="1"/>
  <c r="P30" i="1" s="1"/>
  <c r="R30" i="1" s="1"/>
  <c r="O28" i="1"/>
  <c r="S30" i="1"/>
  <c r="S44" i="1"/>
  <c r="O44" i="1"/>
  <c r="S11" i="1"/>
  <c r="M14" i="1"/>
  <c r="P14" i="1" s="1"/>
  <c r="R14" i="1" s="1"/>
  <c r="R13" i="1" s="1"/>
  <c r="B13" i="1"/>
  <c r="S19" i="1"/>
  <c r="A29" i="1"/>
  <c r="S39" i="1"/>
  <c r="Q39" i="1" s="1"/>
  <c r="O39" i="1"/>
  <c r="O58" i="1"/>
  <c r="S58" i="1"/>
  <c r="Q58" i="1" s="1"/>
  <c r="O63" i="1"/>
  <c r="S63" i="1"/>
  <c r="Q63" i="1" s="1"/>
  <c r="A34" i="1"/>
  <c r="Q43" i="1"/>
  <c r="S42" i="1"/>
  <c r="R61" i="1"/>
  <c r="A99" i="1"/>
  <c r="A119" i="1"/>
  <c r="M48" i="1"/>
  <c r="P48" i="1" s="1"/>
  <c r="R48" i="1" s="1"/>
  <c r="O59" i="1"/>
  <c r="L72" i="1"/>
  <c r="J79" i="1"/>
  <c r="L79" i="1"/>
  <c r="M79" i="1"/>
  <c r="P79" i="1" s="1"/>
  <c r="R79" i="1" s="1"/>
  <c r="A88" i="1"/>
  <c r="J98" i="1"/>
  <c r="M98" i="1"/>
  <c r="P98" i="1" s="1"/>
  <c r="R98" i="1" s="1"/>
  <c r="P117" i="1"/>
  <c r="R117" i="1" s="1"/>
  <c r="R116" i="1" s="1"/>
  <c r="P139" i="1"/>
  <c r="R139" i="1" s="1"/>
  <c r="L143" i="1"/>
  <c r="J143" i="1"/>
  <c r="M143" i="1"/>
  <c r="P143" i="1" s="1"/>
  <c r="R143" i="1" s="1"/>
  <c r="P154" i="1"/>
  <c r="R154" i="1" s="1"/>
  <c r="O43" i="1"/>
  <c r="L39" i="1"/>
  <c r="M49" i="1"/>
  <c r="L58" i="1"/>
  <c r="A64" i="1"/>
  <c r="J78" i="1"/>
  <c r="M78" i="1"/>
  <c r="P78" i="1" s="1"/>
  <c r="R78" i="1" s="1"/>
  <c r="R77" i="1" s="1"/>
  <c r="J35" i="1"/>
  <c r="J38" i="1"/>
  <c r="L44" i="1"/>
  <c r="J49" i="1"/>
  <c r="A50" i="1"/>
  <c r="J52" i="1"/>
  <c r="J68" i="1"/>
  <c r="A69" i="1"/>
  <c r="J73" i="1"/>
  <c r="J97" i="1"/>
  <c r="M97" i="1"/>
  <c r="P97" i="1" s="1"/>
  <c r="R97" i="1" s="1"/>
  <c r="J127" i="1"/>
  <c r="M127" i="1"/>
  <c r="P127" i="1" s="1"/>
  <c r="R127" i="1" s="1"/>
  <c r="R126" i="1" s="1"/>
  <c r="J40" i="1"/>
  <c r="M44" i="1"/>
  <c r="P44" i="1" s="1"/>
  <c r="R44" i="1" s="1"/>
  <c r="R42" i="1" s="1"/>
  <c r="J54" i="1"/>
  <c r="J57" i="1"/>
  <c r="L63" i="1"/>
  <c r="P67" i="1"/>
  <c r="R67" i="1" s="1"/>
  <c r="J87" i="1"/>
  <c r="J88" i="1"/>
  <c r="J89" i="1"/>
  <c r="J109" i="1"/>
  <c r="M109" i="1"/>
  <c r="P109" i="1" s="1"/>
  <c r="R109" i="1" s="1"/>
  <c r="P138" i="1"/>
  <c r="R138" i="1" s="1"/>
  <c r="R137" i="1" s="1"/>
  <c r="P82" i="1"/>
  <c r="R82" i="1" s="1"/>
  <c r="R81" i="1" s="1"/>
  <c r="P83" i="1"/>
  <c r="R83" i="1" s="1"/>
  <c r="P84" i="1"/>
  <c r="R84" i="1" s="1"/>
  <c r="L92" i="1"/>
  <c r="J92" i="1"/>
  <c r="J129" i="1"/>
  <c r="M129" i="1"/>
  <c r="P129" i="1" s="1"/>
  <c r="R129" i="1" s="1"/>
  <c r="L142" i="1"/>
  <c r="J142" i="1"/>
  <c r="M142" i="1"/>
  <c r="P142" i="1" s="1"/>
  <c r="R142" i="1" s="1"/>
  <c r="O62" i="1"/>
  <c r="L40" i="1"/>
  <c r="J48" i="1"/>
  <c r="M52" i="1"/>
  <c r="L54" i="1"/>
  <c r="M57" i="1"/>
  <c r="P57" i="1" s="1"/>
  <c r="J64" i="1"/>
  <c r="M68" i="1"/>
  <c r="J74" i="1"/>
  <c r="M87" i="1"/>
  <c r="P87" i="1" s="1"/>
  <c r="R87" i="1" s="1"/>
  <c r="M88" i="1"/>
  <c r="P88" i="1" s="1"/>
  <c r="R88" i="1" s="1"/>
  <c r="M89" i="1"/>
  <c r="P89" i="1" s="1"/>
  <c r="R89" i="1" s="1"/>
  <c r="L108" i="1"/>
  <c r="J108" i="1"/>
  <c r="M108" i="1"/>
  <c r="P108" i="1" s="1"/>
  <c r="R108" i="1" s="1"/>
  <c r="F168" i="1"/>
  <c r="P147" i="1"/>
  <c r="R147" i="1" s="1"/>
  <c r="M40" i="1"/>
  <c r="P40" i="1" s="1"/>
  <c r="R40" i="1" s="1"/>
  <c r="R37" i="1" s="1"/>
  <c r="L43" i="1"/>
  <c r="L53" i="1"/>
  <c r="L59" i="1"/>
  <c r="L62" i="1"/>
  <c r="J67" i="1"/>
  <c r="L69" i="1"/>
  <c r="J72" i="1"/>
  <c r="A83" i="1"/>
  <c r="J99" i="1"/>
  <c r="M99" i="1"/>
  <c r="P99" i="1" s="1"/>
  <c r="R99" i="1" s="1"/>
  <c r="J20" i="1"/>
  <c r="J53" i="1"/>
  <c r="A59" i="1"/>
  <c r="J69" i="1"/>
  <c r="A124" i="1"/>
  <c r="L128" i="1"/>
  <c r="J128" i="1"/>
  <c r="M128" i="1"/>
  <c r="P128" i="1" s="1"/>
  <c r="R128" i="1" s="1"/>
  <c r="A128" i="1"/>
  <c r="A148" i="1"/>
  <c r="J149" i="1"/>
  <c r="M149" i="1"/>
  <c r="P149" i="1" s="1"/>
  <c r="R149" i="1" s="1"/>
  <c r="L93" i="1"/>
  <c r="J93" i="1"/>
  <c r="L94" i="1"/>
  <c r="J94" i="1"/>
  <c r="L122" i="1"/>
  <c r="J122" i="1"/>
  <c r="L123" i="1"/>
  <c r="J123" i="1"/>
  <c r="L124" i="1"/>
  <c r="J124" i="1"/>
  <c r="A143" i="1"/>
  <c r="A133" i="1"/>
  <c r="L138" i="1"/>
  <c r="J138" i="1"/>
  <c r="L139" i="1"/>
  <c r="J139" i="1"/>
  <c r="M148" i="1"/>
  <c r="P148" i="1" s="1"/>
  <c r="R148" i="1" s="1"/>
  <c r="L148" i="1"/>
  <c r="J148" i="1"/>
  <c r="M144" i="1"/>
  <c r="P144" i="1" s="1"/>
  <c r="R144" i="1" s="1"/>
  <c r="J144" i="1"/>
  <c r="L147" i="1"/>
  <c r="J147" i="1"/>
  <c r="L154" i="1"/>
  <c r="J157" i="1"/>
  <c r="M157" i="1"/>
  <c r="P157" i="1" s="1"/>
  <c r="R157" i="1" s="1"/>
  <c r="P74" i="1"/>
  <c r="R74" i="1" s="1"/>
  <c r="R71" i="1" s="1"/>
  <c r="L82" i="1"/>
  <c r="J82" i="1"/>
  <c r="J83" i="1"/>
  <c r="L83" i="1"/>
  <c r="L84" i="1"/>
  <c r="J84" i="1"/>
  <c r="L102" i="1"/>
  <c r="J102" i="1"/>
  <c r="J103" i="1"/>
  <c r="L103" i="1"/>
  <c r="J112" i="1"/>
  <c r="J113" i="1"/>
  <c r="J114" i="1"/>
  <c r="J132" i="1"/>
  <c r="J133" i="1"/>
  <c r="L133" i="1"/>
  <c r="L134" i="1"/>
  <c r="J134" i="1"/>
  <c r="J153" i="1"/>
  <c r="M153" i="1"/>
  <c r="P153" i="1" s="1"/>
  <c r="R153" i="1" s="1"/>
  <c r="L153" i="1"/>
  <c r="P161" i="1"/>
  <c r="R161" i="1" s="1"/>
  <c r="R160" i="1" s="1"/>
  <c r="M102" i="1"/>
  <c r="P102" i="1" s="1"/>
  <c r="R102" i="1" s="1"/>
  <c r="M103" i="1"/>
  <c r="P103" i="1" s="1"/>
  <c r="R103" i="1" s="1"/>
  <c r="M112" i="1"/>
  <c r="P112" i="1" s="1"/>
  <c r="R112" i="1" s="1"/>
  <c r="R111" i="1" s="1"/>
  <c r="M113" i="1"/>
  <c r="P113" i="1" s="1"/>
  <c r="R113" i="1" s="1"/>
  <c r="M114" i="1"/>
  <c r="P114" i="1" s="1"/>
  <c r="R114" i="1" s="1"/>
  <c r="J117" i="1"/>
  <c r="L117" i="1"/>
  <c r="L118" i="1"/>
  <c r="J118" i="1"/>
  <c r="L119" i="1"/>
  <c r="J119" i="1"/>
  <c r="M132" i="1"/>
  <c r="P132" i="1" s="1"/>
  <c r="R132" i="1" s="1"/>
  <c r="R131" i="1" s="1"/>
  <c r="M133" i="1"/>
  <c r="P133" i="1" s="1"/>
  <c r="R133" i="1" s="1"/>
  <c r="M134" i="1"/>
  <c r="P134" i="1" s="1"/>
  <c r="R134" i="1" s="1"/>
  <c r="A139" i="1"/>
  <c r="M152" i="1"/>
  <c r="P152" i="1" s="1"/>
  <c r="R152" i="1" s="1"/>
  <c r="R151" i="1" s="1"/>
  <c r="L152" i="1"/>
  <c r="J152" i="1"/>
  <c r="M158" i="1"/>
  <c r="P158" i="1" s="1"/>
  <c r="R158" i="1" s="1"/>
  <c r="J161" i="1"/>
  <c r="A153" i="1"/>
  <c r="L161" i="1"/>
  <c r="J154" i="1"/>
  <c r="J158" i="1"/>
  <c r="B19" i="3" l="1"/>
  <c r="J10" i="3"/>
  <c r="N18" i="2"/>
  <c r="M18" i="2"/>
  <c r="N38" i="2"/>
  <c r="M38" i="2" s="1"/>
  <c r="N251" i="2"/>
  <c r="B253" i="2"/>
  <c r="N20" i="2"/>
  <c r="M20" i="2"/>
  <c r="B220" i="2"/>
  <c r="B84" i="2"/>
  <c r="M36" i="2"/>
  <c r="B320" i="2"/>
  <c r="B268" i="2"/>
  <c r="B57" i="2"/>
  <c r="B137" i="2"/>
  <c r="B10" i="2"/>
  <c r="B22" i="2"/>
  <c r="N21" i="2"/>
  <c r="M21" i="2" s="1"/>
  <c r="B292" i="2"/>
  <c r="L149" i="2"/>
  <c r="O149" i="2" s="1"/>
  <c r="O151" i="2" s="1"/>
  <c r="O159" i="2" s="1"/>
  <c r="O131" i="2" s="1"/>
  <c r="M79" i="2"/>
  <c r="L79" i="2"/>
  <c r="B41" i="2"/>
  <c r="N40" i="2"/>
  <c r="M40" i="2" s="1"/>
  <c r="B167" i="2"/>
  <c r="O243" i="2"/>
  <c r="O215" i="2" s="1"/>
  <c r="N215" i="2"/>
  <c r="A89" i="1"/>
  <c r="Q19" i="1"/>
  <c r="L48" i="1"/>
  <c r="O124" i="1"/>
  <c r="S124" i="1"/>
  <c r="Q124" i="1" s="1"/>
  <c r="S67" i="1"/>
  <c r="O67" i="1"/>
  <c r="S74" i="1"/>
  <c r="Q74" i="1" s="1"/>
  <c r="O74" i="1"/>
  <c r="S129" i="1"/>
  <c r="Q129" i="1" s="1"/>
  <c r="O129" i="1"/>
  <c r="S87" i="1"/>
  <c r="O87" i="1"/>
  <c r="O73" i="1"/>
  <c r="S73" i="1"/>
  <c r="Q73" i="1" s="1"/>
  <c r="L132" i="1"/>
  <c r="A129" i="1"/>
  <c r="L99" i="1"/>
  <c r="P68" i="1"/>
  <c r="R68" i="1" s="1"/>
  <c r="R66" i="1" s="1"/>
  <c r="R164" i="1" s="1"/>
  <c r="L68" i="1"/>
  <c r="S92" i="1"/>
  <c r="O92" i="1"/>
  <c r="L109" i="1"/>
  <c r="O127" i="1"/>
  <c r="S127" i="1"/>
  <c r="O38" i="1"/>
  <c r="S38" i="1"/>
  <c r="O78" i="1"/>
  <c r="S78" i="1"/>
  <c r="S25" i="1"/>
  <c r="Q25" i="1" s="1"/>
  <c r="O25" i="1"/>
  <c r="A154" i="1"/>
  <c r="S117" i="1"/>
  <c r="O117" i="1"/>
  <c r="S114" i="1"/>
  <c r="Q114" i="1" s="1"/>
  <c r="O114" i="1"/>
  <c r="O102" i="1"/>
  <c r="S102" i="1"/>
  <c r="O144" i="1"/>
  <c r="S144" i="1"/>
  <c r="Q144" i="1" s="1"/>
  <c r="S138" i="1"/>
  <c r="O138" i="1"/>
  <c r="O123" i="1"/>
  <c r="S123" i="1"/>
  <c r="Q123" i="1" s="1"/>
  <c r="L158" i="1"/>
  <c r="S69" i="1"/>
  <c r="Q69" i="1" s="1"/>
  <c r="O69" i="1"/>
  <c r="S99" i="1"/>
  <c r="Q99" i="1" s="1"/>
  <c r="O99" i="1"/>
  <c r="R107" i="1"/>
  <c r="R106" i="1" s="1"/>
  <c r="S109" i="1"/>
  <c r="Q109" i="1" s="1"/>
  <c r="O109" i="1"/>
  <c r="L127" i="1"/>
  <c r="S68" i="1"/>
  <c r="O35" i="1"/>
  <c r="S35" i="1"/>
  <c r="Q35" i="1" s="1"/>
  <c r="L78" i="1"/>
  <c r="Q44" i="1"/>
  <c r="Q42" i="1" s="1"/>
  <c r="O34" i="1"/>
  <c r="S34" i="1"/>
  <c r="Q34" i="1" s="1"/>
  <c r="L25" i="1"/>
  <c r="O139" i="1"/>
  <c r="S139" i="1"/>
  <c r="Q139" i="1" s="1"/>
  <c r="S103" i="1"/>
  <c r="Q103" i="1" s="1"/>
  <c r="O103" i="1"/>
  <c r="O161" i="1"/>
  <c r="S161" i="1"/>
  <c r="S153" i="1"/>
  <c r="Q153" i="1" s="1"/>
  <c r="O153" i="1"/>
  <c r="L114" i="1"/>
  <c r="L144" i="1"/>
  <c r="A84" i="1"/>
  <c r="O108" i="1"/>
  <c r="S108" i="1"/>
  <c r="S64" i="1"/>
  <c r="O64" i="1"/>
  <c r="R141" i="1"/>
  <c r="O89" i="1"/>
  <c r="S89" i="1"/>
  <c r="Q89" i="1" s="1"/>
  <c r="Q30" i="1"/>
  <c r="O15" i="1"/>
  <c r="S15" i="1"/>
  <c r="Q15" i="1" s="1"/>
  <c r="L30" i="1"/>
  <c r="L24" i="1"/>
  <c r="O82" i="1"/>
  <c r="S82" i="1"/>
  <c r="S134" i="1"/>
  <c r="Q134" i="1" s="1"/>
  <c r="O134" i="1"/>
  <c r="L113" i="1"/>
  <c r="S84" i="1"/>
  <c r="Q84" i="1" s="1"/>
  <c r="O84" i="1"/>
  <c r="L157" i="1"/>
  <c r="A134" i="1"/>
  <c r="S122" i="1"/>
  <c r="O122" i="1"/>
  <c r="L149" i="1"/>
  <c r="O128" i="1"/>
  <c r="S128" i="1"/>
  <c r="Q128" i="1" s="1"/>
  <c r="S53" i="1"/>
  <c r="Q53" i="1" s="1"/>
  <c r="O53" i="1"/>
  <c r="R57" i="1"/>
  <c r="R56" i="1" s="1"/>
  <c r="S142" i="1"/>
  <c r="O142" i="1"/>
  <c r="L89" i="1"/>
  <c r="O57" i="1"/>
  <c r="S57" i="1"/>
  <c r="L57" i="1"/>
  <c r="O143" i="1"/>
  <c r="S143" i="1"/>
  <c r="Q143" i="1" s="1"/>
  <c r="S79" i="1"/>
  <c r="Q79" i="1" s="1"/>
  <c r="O79" i="1"/>
  <c r="S10" i="1"/>
  <c r="Q11" i="1"/>
  <c r="Q10" i="1" s="1"/>
  <c r="O30" i="1"/>
  <c r="S33" i="1"/>
  <c r="O33" i="1"/>
  <c r="S154" i="1"/>
  <c r="Q154" i="1" s="1"/>
  <c r="O154" i="1"/>
  <c r="O147" i="1"/>
  <c r="S147" i="1"/>
  <c r="O119" i="1"/>
  <c r="S119" i="1"/>
  <c r="Q119" i="1" s="1"/>
  <c r="S113" i="1"/>
  <c r="Q113" i="1" s="1"/>
  <c r="O113" i="1"/>
  <c r="O148" i="1"/>
  <c r="S148" i="1"/>
  <c r="Q148" i="1" s="1"/>
  <c r="S88" i="1"/>
  <c r="Q88" i="1" s="1"/>
  <c r="O88" i="1"/>
  <c r="O54" i="1"/>
  <c r="S54" i="1"/>
  <c r="Q54" i="1" s="1"/>
  <c r="R96" i="1"/>
  <c r="S52" i="1"/>
  <c r="P49" i="1"/>
  <c r="L49" i="1"/>
  <c r="O98" i="1"/>
  <c r="S98" i="1"/>
  <c r="Q98" i="1" s="1"/>
  <c r="A35" i="1"/>
  <c r="S29" i="1"/>
  <c r="O29" i="1"/>
  <c r="S24" i="1"/>
  <c r="O24" i="1"/>
  <c r="O132" i="1"/>
  <c r="S132" i="1"/>
  <c r="O93" i="1"/>
  <c r="S93" i="1"/>
  <c r="Q93" i="1" s="1"/>
  <c r="O152" i="1"/>
  <c r="S152" i="1"/>
  <c r="R156" i="1"/>
  <c r="O112" i="1"/>
  <c r="S112" i="1"/>
  <c r="S157" i="1"/>
  <c r="O157" i="1"/>
  <c r="A144" i="1"/>
  <c r="O94" i="1"/>
  <c r="S94" i="1"/>
  <c r="Q94" i="1" s="1"/>
  <c r="S149" i="1"/>
  <c r="Q149" i="1" s="1"/>
  <c r="O149" i="1"/>
  <c r="S20" i="1"/>
  <c r="Q20" i="1" s="1"/>
  <c r="O20" i="1"/>
  <c r="S72" i="1"/>
  <c r="O72" i="1"/>
  <c r="P52" i="1"/>
  <c r="R52" i="1" s="1"/>
  <c r="R51" i="1" s="1"/>
  <c r="L52" i="1"/>
  <c r="L88" i="1"/>
  <c r="O97" i="1"/>
  <c r="S97" i="1"/>
  <c r="L98" i="1"/>
  <c r="A30" i="1"/>
  <c r="S14" i="1"/>
  <c r="O14" i="1"/>
  <c r="B14" i="1"/>
  <c r="S158" i="1"/>
  <c r="Q158" i="1" s="1"/>
  <c r="O158" i="1"/>
  <c r="S118" i="1"/>
  <c r="Q118" i="1" s="1"/>
  <c r="O118" i="1"/>
  <c r="R101" i="1"/>
  <c r="S133" i="1"/>
  <c r="Q133" i="1" s="1"/>
  <c r="O133" i="1"/>
  <c r="L112" i="1"/>
  <c r="S83" i="1"/>
  <c r="Q83" i="1" s="1"/>
  <c r="O83" i="1"/>
  <c r="A149" i="1"/>
  <c r="R146" i="1"/>
  <c r="R136" i="1" s="1"/>
  <c r="R86" i="1"/>
  <c r="R76" i="1" s="1"/>
  <c r="S48" i="1"/>
  <c r="O48" i="1"/>
  <c r="L129" i="1"/>
  <c r="L87" i="1"/>
  <c r="S40" i="1"/>
  <c r="Q40" i="1" s="1"/>
  <c r="O40" i="1"/>
  <c r="L97" i="1"/>
  <c r="O49" i="1"/>
  <c r="S49" i="1"/>
  <c r="L29" i="1"/>
  <c r="R27" i="1"/>
  <c r="R17" i="1" s="1"/>
  <c r="L14" i="1"/>
  <c r="B22" i="3" l="1"/>
  <c r="F16" i="3"/>
  <c r="E16" i="3"/>
  <c r="D16" i="3"/>
  <c r="B23" i="2"/>
  <c r="N22" i="2"/>
  <c r="M22" i="2" s="1"/>
  <c r="M318" i="2"/>
  <c r="O318" i="2"/>
  <c r="N318" i="2"/>
  <c r="B138" i="2"/>
  <c r="B58" i="2"/>
  <c r="M215" i="2"/>
  <c r="L215" i="2"/>
  <c r="L131" i="2"/>
  <c r="M131" i="2"/>
  <c r="B221" i="2"/>
  <c r="B269" i="2"/>
  <c r="B321" i="2"/>
  <c r="B85" i="2"/>
  <c r="M290" i="2"/>
  <c r="O290" i="2"/>
  <c r="N290" i="2"/>
  <c r="B254" i="2"/>
  <c r="B293" i="2"/>
  <c r="B168" i="2"/>
  <c r="B42" i="2"/>
  <c r="N41" i="2"/>
  <c r="M41" i="2" s="1"/>
  <c r="B11" i="2"/>
  <c r="M251" i="2"/>
  <c r="S96" i="1"/>
  <c r="Q97" i="1"/>
  <c r="Q96" i="1" s="1"/>
  <c r="S141" i="1"/>
  <c r="Q142" i="1"/>
  <c r="Q141" i="1" s="1"/>
  <c r="S32" i="1"/>
  <c r="Q33" i="1"/>
  <c r="Q32" i="1" s="1"/>
  <c r="S121" i="1"/>
  <c r="Q122" i="1"/>
  <c r="Q121" i="1" s="1"/>
  <c r="Q87" i="1"/>
  <c r="Q86" i="1" s="1"/>
  <c r="S86" i="1"/>
  <c r="S18" i="1"/>
  <c r="S47" i="1"/>
  <c r="Q48" i="1"/>
  <c r="Q132" i="1"/>
  <c r="Q131" i="1" s="1"/>
  <c r="S131" i="1"/>
  <c r="A135" i="1"/>
  <c r="Q82" i="1"/>
  <c r="Q81" i="1" s="1"/>
  <c r="S81" i="1"/>
  <c r="S126" i="1"/>
  <c r="Q127" i="1"/>
  <c r="Q126" i="1" s="1"/>
  <c r="Q18" i="1"/>
  <c r="Q157" i="1"/>
  <c r="Q156" i="1" s="1"/>
  <c r="S156" i="1"/>
  <c r="Q112" i="1"/>
  <c r="Q111" i="1" s="1"/>
  <c r="S111" i="1"/>
  <c r="S146" i="1"/>
  <c r="Q147" i="1"/>
  <c r="Q146" i="1" s="1"/>
  <c r="Q64" i="1"/>
  <c r="Q61" i="1" s="1"/>
  <c r="S61" i="1"/>
  <c r="S13" i="1"/>
  <c r="V13" i="1" s="1"/>
  <c r="Q14" i="1"/>
  <c r="Q13" i="1" s="1"/>
  <c r="S56" i="1"/>
  <c r="Q57" i="1"/>
  <c r="Q56" i="1" s="1"/>
  <c r="Q108" i="1"/>
  <c r="Q107" i="1" s="1"/>
  <c r="Q106" i="1" s="1"/>
  <c r="W106" i="1" s="1"/>
  <c r="S107" i="1"/>
  <c r="S137" i="1"/>
  <c r="Q138" i="1"/>
  <c r="Q137" i="1" s="1"/>
  <c r="Q117" i="1"/>
  <c r="Q116" i="1" s="1"/>
  <c r="S116" i="1"/>
  <c r="Q24" i="1"/>
  <c r="Q22" i="1" s="1"/>
  <c r="S22" i="1"/>
  <c r="R49" i="1"/>
  <c r="R47" i="1" s="1"/>
  <c r="R46" i="1" s="1"/>
  <c r="Q164" i="1"/>
  <c r="Q161" i="1"/>
  <c r="Q160" i="1" s="1"/>
  <c r="S160" i="1"/>
  <c r="V160" i="1" s="1"/>
  <c r="Q78" i="1"/>
  <c r="Q77" i="1" s="1"/>
  <c r="S77" i="1"/>
  <c r="B15" i="1"/>
  <c r="Q152" i="1"/>
  <c r="Q151" i="1" s="1"/>
  <c r="S151" i="1"/>
  <c r="O52" i="1"/>
  <c r="S164" i="1"/>
  <c r="W10" i="1" s="1"/>
  <c r="V10" i="1"/>
  <c r="O68" i="1"/>
  <c r="Q72" i="1"/>
  <c r="Q71" i="1" s="1"/>
  <c r="S71" i="1"/>
  <c r="Q29" i="1"/>
  <c r="Q27" i="1" s="1"/>
  <c r="S27" i="1"/>
  <c r="S51" i="1"/>
  <c r="Q52" i="1"/>
  <c r="Q51" i="1" s="1"/>
  <c r="Q68" i="1"/>
  <c r="Q102" i="1"/>
  <c r="Q101" i="1" s="1"/>
  <c r="S101" i="1"/>
  <c r="Q38" i="1"/>
  <c r="Q37" i="1" s="1"/>
  <c r="S37" i="1"/>
  <c r="S91" i="1"/>
  <c r="Q92" i="1"/>
  <c r="Q91" i="1" s="1"/>
  <c r="Q67" i="1"/>
  <c r="Q66" i="1" s="1"/>
  <c r="S66" i="1"/>
  <c r="J16" i="3" l="1"/>
  <c r="F19" i="3"/>
  <c r="E19" i="3"/>
  <c r="D19" i="3"/>
  <c r="B25" i="3"/>
  <c r="B255" i="2"/>
  <c r="B322" i="2"/>
  <c r="B169" i="2"/>
  <c r="M319" i="2"/>
  <c r="O319" i="2"/>
  <c r="N319" i="2"/>
  <c r="B43" i="2"/>
  <c r="N42" i="2"/>
  <c r="B86" i="2"/>
  <c r="B12" i="2"/>
  <c r="B294" i="2"/>
  <c r="B270" i="2"/>
  <c r="M291" i="2"/>
  <c r="O291" i="2"/>
  <c r="N291" i="2"/>
  <c r="B59" i="2"/>
  <c r="B222" i="2"/>
  <c r="B139" i="2"/>
  <c r="B24" i="2"/>
  <c r="N23" i="2"/>
  <c r="M23" i="2" s="1"/>
  <c r="V46" i="1"/>
  <c r="S46" i="1"/>
  <c r="V17" i="1"/>
  <c r="S17" i="1"/>
  <c r="S106" i="1"/>
  <c r="V106" i="1"/>
  <c r="S76" i="1"/>
  <c r="V76" i="1"/>
  <c r="B18" i="1"/>
  <c r="Q76" i="1"/>
  <c r="W76" i="1" s="1"/>
  <c r="Q136" i="1"/>
  <c r="W136" i="1" s="1"/>
  <c r="Q17" i="1"/>
  <c r="W17" i="1" s="1"/>
  <c r="V164" i="1"/>
  <c r="Q49" i="1"/>
  <c r="Q47" i="1" s="1"/>
  <c r="Q46" i="1" s="1"/>
  <c r="W46" i="1" s="1"/>
  <c r="S136" i="1"/>
  <c r="V136" i="1"/>
  <c r="J19" i="3" l="1"/>
  <c r="E22" i="3"/>
  <c r="D22" i="3"/>
  <c r="F22" i="3"/>
  <c r="B28" i="3"/>
  <c r="B223" i="2"/>
  <c r="B170" i="2"/>
  <c r="B271" i="2"/>
  <c r="B87" i="2"/>
  <c r="N24" i="2"/>
  <c r="M24" i="2" s="1"/>
  <c r="B25" i="2"/>
  <c r="B295" i="2"/>
  <c r="B323" i="2"/>
  <c r="M292" i="2"/>
  <c r="O292" i="2"/>
  <c r="N292" i="2"/>
  <c r="M320" i="2"/>
  <c r="O320" i="2"/>
  <c r="N320" i="2"/>
  <c r="M42" i="2"/>
  <c r="B256" i="2"/>
  <c r="B140" i="2"/>
  <c r="B60" i="2"/>
  <c r="N43" i="2"/>
  <c r="M43" i="2" s="1"/>
  <c r="B44" i="2"/>
  <c r="B19" i="1"/>
  <c r="D25" i="3" l="1"/>
  <c r="J25" i="3" s="1"/>
  <c r="E25" i="3"/>
  <c r="F25" i="3"/>
  <c r="B31" i="3"/>
  <c r="J22" i="3"/>
  <c r="B45" i="2"/>
  <c r="B141" i="2"/>
  <c r="M293" i="2"/>
  <c r="O293" i="2"/>
  <c r="N293" i="2"/>
  <c r="B61" i="2"/>
  <c r="B257" i="2"/>
  <c r="O12" i="2"/>
  <c r="O5" i="2" s="1"/>
  <c r="L5" i="2" s="1"/>
  <c r="N12" i="2"/>
  <c r="N5" i="2" s="1"/>
  <c r="M12" i="2"/>
  <c r="M5" i="2" s="1"/>
  <c r="B224" i="2"/>
  <c r="B26" i="2"/>
  <c r="N25" i="2"/>
  <c r="M25" i="2" s="1"/>
  <c r="M321" i="2"/>
  <c r="O321" i="2"/>
  <c r="N321" i="2"/>
  <c r="B324" i="2"/>
  <c r="B171" i="2"/>
  <c r="N254" i="2"/>
  <c r="O254" i="2"/>
  <c r="M254" i="2"/>
  <c r="B88" i="2"/>
  <c r="B296" i="2"/>
  <c r="B272" i="2"/>
  <c r="B20" i="1"/>
  <c r="B34" i="3" l="1"/>
  <c r="D28" i="3"/>
  <c r="F28" i="3"/>
  <c r="E28" i="3"/>
  <c r="B142" i="2"/>
  <c r="B172" i="2"/>
  <c r="B89" i="2"/>
  <c r="B273" i="2"/>
  <c r="B325" i="2"/>
  <c r="B46" i="2"/>
  <c r="B62" i="2"/>
  <c r="B297" i="2"/>
  <c r="M294" i="2"/>
  <c r="N294" i="2"/>
  <c r="O294" i="2"/>
  <c r="B27" i="2"/>
  <c r="B225" i="2"/>
  <c r="O255" i="2"/>
  <c r="M255" i="2"/>
  <c r="N255" i="2"/>
  <c r="M322" i="2"/>
  <c r="O322" i="2"/>
  <c r="N322" i="2"/>
  <c r="B22" i="1"/>
  <c r="J28" i="3" l="1"/>
  <c r="B37" i="3"/>
  <c r="F31" i="3"/>
  <c r="D31" i="3"/>
  <c r="E31" i="3"/>
  <c r="B143" i="2"/>
  <c r="B173" i="2"/>
  <c r="B326" i="2"/>
  <c r="M295" i="2"/>
  <c r="N295" i="2"/>
  <c r="O295" i="2"/>
  <c r="B226" i="2"/>
  <c r="B63" i="2"/>
  <c r="B274" i="2"/>
  <c r="B28" i="2"/>
  <c r="O256" i="2"/>
  <c r="N256" i="2"/>
  <c r="M256" i="2"/>
  <c r="B298" i="2"/>
  <c r="B47" i="2"/>
  <c r="M257" i="2"/>
  <c r="M249" i="2" s="1"/>
  <c r="O257" i="2"/>
  <c r="O249" i="2" s="1"/>
  <c r="N257" i="2"/>
  <c r="N249" i="2" s="1"/>
  <c r="B90" i="2"/>
  <c r="N44" i="2"/>
  <c r="M44" i="2"/>
  <c r="O44" i="2"/>
  <c r="M323" i="2"/>
  <c r="O323" i="2"/>
  <c r="N323" i="2"/>
  <c r="B23" i="1"/>
  <c r="B24" i="1" s="1"/>
  <c r="B25" i="1" s="1"/>
  <c r="B27" i="1" s="1"/>
  <c r="B28" i="1" s="1"/>
  <c r="B29" i="1" s="1"/>
  <c r="B30" i="1" s="1"/>
  <c r="B32" i="1" s="1"/>
  <c r="B33" i="1" s="1"/>
  <c r="B34" i="1" s="1"/>
  <c r="B35" i="1" s="1"/>
  <c r="B37" i="1" s="1"/>
  <c r="B38" i="1" s="1"/>
  <c r="B39" i="1" s="1"/>
  <c r="B40" i="1" s="1"/>
  <c r="B42" i="1" s="1"/>
  <c r="B43" i="1" s="1"/>
  <c r="B44" i="1" s="1"/>
  <c r="B47" i="1" s="1"/>
  <c r="B48" i="1" s="1"/>
  <c r="J31" i="3" l="1"/>
  <c r="B40" i="3"/>
  <c r="F34" i="3"/>
  <c r="E34" i="3"/>
  <c r="D34" i="3"/>
  <c r="J34" i="3" s="1"/>
  <c r="L249" i="2"/>
  <c r="B227" i="2"/>
  <c r="B48" i="2"/>
  <c r="B29" i="2"/>
  <c r="B64" i="2"/>
  <c r="B91" i="2"/>
  <c r="B327" i="2"/>
  <c r="N45" i="2"/>
  <c r="M45" i="2"/>
  <c r="O45" i="2"/>
  <c r="B144" i="2"/>
  <c r="M296" i="2"/>
  <c r="N296" i="2"/>
  <c r="O296" i="2"/>
  <c r="O26" i="2"/>
  <c r="N26" i="2"/>
  <c r="M26" i="2"/>
  <c r="B174" i="2"/>
  <c r="M324" i="2"/>
  <c r="O324" i="2"/>
  <c r="N324" i="2"/>
  <c r="B299" i="2"/>
  <c r="B275" i="2"/>
  <c r="B49" i="1"/>
  <c r="B51" i="1"/>
  <c r="B43" i="3" l="1"/>
  <c r="F37" i="3"/>
  <c r="E37" i="3"/>
  <c r="D37" i="3"/>
  <c r="J37" i="3" s="1"/>
  <c r="B276" i="2"/>
  <c r="B145" i="2"/>
  <c r="B92" i="2"/>
  <c r="B49" i="2"/>
  <c r="B300" i="2"/>
  <c r="B175" i="2"/>
  <c r="B65" i="2"/>
  <c r="B30" i="2"/>
  <c r="M325" i="2"/>
  <c r="N325" i="2"/>
  <c r="O325" i="2"/>
  <c r="B328" i="2"/>
  <c r="M46" i="2"/>
  <c r="O46" i="2"/>
  <c r="N46" i="2"/>
  <c r="M297" i="2"/>
  <c r="N297" i="2"/>
  <c r="O297" i="2"/>
  <c r="B228" i="2"/>
  <c r="M27" i="2"/>
  <c r="N27" i="2"/>
  <c r="O27" i="2"/>
  <c r="B52" i="1"/>
  <c r="B53" i="1" s="1"/>
  <c r="B54" i="1" s="1"/>
  <c r="B56" i="1" s="1"/>
  <c r="B57" i="1" s="1"/>
  <c r="B58" i="1" s="1"/>
  <c r="B59" i="1" s="1"/>
  <c r="B61" i="1" s="1"/>
  <c r="B62" i="1" s="1"/>
  <c r="B63" i="1" s="1"/>
  <c r="B64" i="1" s="1"/>
  <c r="B66" i="1" s="1"/>
  <c r="B67" i="1" s="1"/>
  <c r="B68" i="1" s="1"/>
  <c r="B69" i="1" s="1"/>
  <c r="B71" i="1" s="1"/>
  <c r="B72" i="1" s="1"/>
  <c r="B73" i="1" s="1"/>
  <c r="B74" i="1" s="1"/>
  <c r="B77" i="1" s="1"/>
  <c r="B78" i="1" s="1"/>
  <c r="B79" i="1" s="1"/>
  <c r="B81" i="1" s="1"/>
  <c r="B82" i="1" s="1"/>
  <c r="B83" i="1" s="1"/>
  <c r="B84" i="1" s="1"/>
  <c r="B86" i="1" s="1"/>
  <c r="B87" i="1" s="1"/>
  <c r="B88" i="1" s="1"/>
  <c r="B89" i="1" s="1"/>
  <c r="B91" i="1" s="1"/>
  <c r="B92" i="1" s="1"/>
  <c r="B93" i="1" s="1"/>
  <c r="B94" i="1" s="1"/>
  <c r="B96" i="1" s="1"/>
  <c r="B97" i="1" s="1"/>
  <c r="B98" i="1" s="1"/>
  <c r="B99" i="1" s="1"/>
  <c r="B101" i="1" s="1"/>
  <c r="B102" i="1" s="1"/>
  <c r="B103" i="1" s="1"/>
  <c r="B107" i="1" s="1"/>
  <c r="B108" i="1" s="1"/>
  <c r="B109" i="1" s="1"/>
  <c r="B111" i="1" s="1"/>
  <c r="B112" i="1" s="1"/>
  <c r="B113" i="1" s="1"/>
  <c r="B114" i="1" s="1"/>
  <c r="B116" i="1" s="1"/>
  <c r="B117" i="1" s="1"/>
  <c r="B118" i="1" s="1"/>
  <c r="B119" i="1" s="1"/>
  <c r="B121" i="1" s="1"/>
  <c r="B122" i="1" s="1"/>
  <c r="B123" i="1" s="1"/>
  <c r="B124" i="1" s="1"/>
  <c r="B126" i="1" s="1"/>
  <c r="B127" i="1" s="1"/>
  <c r="B128" i="1" s="1"/>
  <c r="B129" i="1" s="1"/>
  <c r="B131" i="1" s="1"/>
  <c r="B132" i="1" s="1"/>
  <c r="B133" i="1" s="1"/>
  <c r="B134" i="1" s="1"/>
  <c r="B137" i="1" s="1"/>
  <c r="B138" i="1" s="1"/>
  <c r="B139" i="1" s="1"/>
  <c r="B141" i="1" s="1"/>
  <c r="B142" i="1" s="1"/>
  <c r="B143" i="1" s="1"/>
  <c r="B144" i="1" s="1"/>
  <c r="B146" i="1" s="1"/>
  <c r="B147" i="1" s="1"/>
  <c r="B148" i="1" s="1"/>
  <c r="B149" i="1" s="1"/>
  <c r="B151" i="1" s="1"/>
  <c r="B152" i="1" s="1"/>
  <c r="B153" i="1" s="1"/>
  <c r="B154" i="1" s="1"/>
  <c r="B156" i="1" s="1"/>
  <c r="B157" i="1" s="1"/>
  <c r="B158" i="1" s="1"/>
  <c r="B160" i="1" s="1"/>
  <c r="B161" i="1" s="1"/>
  <c r="B46" i="3" l="1"/>
  <c r="F40" i="3"/>
  <c r="E40" i="3"/>
  <c r="D40" i="3"/>
  <c r="J40" i="3" s="1"/>
  <c r="M47" i="2"/>
  <c r="O47" i="2"/>
  <c r="N47" i="2"/>
  <c r="B93" i="2"/>
  <c r="B66" i="2"/>
  <c r="M298" i="2"/>
  <c r="N298" i="2"/>
  <c r="O298" i="2"/>
  <c r="B31" i="2"/>
  <c r="B176" i="2"/>
  <c r="B146" i="2"/>
  <c r="B329" i="2"/>
  <c r="M326" i="2"/>
  <c r="N326" i="2"/>
  <c r="O326" i="2"/>
  <c r="B301" i="2"/>
  <c r="B277" i="2"/>
  <c r="B229" i="2"/>
  <c r="O28" i="2"/>
  <c r="M28" i="2"/>
  <c r="N28" i="2"/>
  <c r="E43" i="3" l="1"/>
  <c r="D43" i="3"/>
  <c r="F43" i="3"/>
  <c r="B49" i="3"/>
  <c r="O49" i="2"/>
  <c r="N49" i="2"/>
  <c r="M49" i="2"/>
  <c r="B278" i="2"/>
  <c r="B302" i="2"/>
  <c r="B330" i="2"/>
  <c r="B94" i="2"/>
  <c r="M299" i="2"/>
  <c r="O299" i="2"/>
  <c r="N299" i="2"/>
  <c r="O29" i="2"/>
  <c r="N29" i="2"/>
  <c r="M29" i="2"/>
  <c r="B147" i="2"/>
  <c r="B230" i="2"/>
  <c r="M327" i="2"/>
  <c r="O327" i="2"/>
  <c r="N327" i="2"/>
  <c r="B67" i="2"/>
  <c r="O48" i="2"/>
  <c r="N48" i="2"/>
  <c r="M48" i="2"/>
  <c r="B177" i="2"/>
  <c r="D46" i="3" l="1"/>
  <c r="F46" i="3"/>
  <c r="E46" i="3"/>
  <c r="B52" i="3"/>
  <c r="J43" i="3"/>
  <c r="M328" i="2"/>
  <c r="O328" i="2"/>
  <c r="N328" i="2"/>
  <c r="B231" i="2"/>
  <c r="O30" i="2"/>
  <c r="M30" i="2"/>
  <c r="N30" i="2"/>
  <c r="M34" i="2"/>
  <c r="M31" i="2"/>
  <c r="M16" i="2" s="1"/>
  <c r="N31" i="2"/>
  <c r="N16" i="2" s="1"/>
  <c r="O31" i="2"/>
  <c r="O16" i="2" s="1"/>
  <c r="L16" i="2" s="1"/>
  <c r="B331" i="2"/>
  <c r="N34" i="2"/>
  <c r="B68" i="2"/>
  <c r="B148" i="2"/>
  <c r="O34" i="2"/>
  <c r="L34" i="2" s="1"/>
  <c r="M300" i="2"/>
  <c r="O300" i="2"/>
  <c r="N300" i="2"/>
  <c r="B303" i="2"/>
  <c r="B178" i="2"/>
  <c r="B95" i="2"/>
  <c r="B279" i="2"/>
  <c r="B55" i="3" l="1"/>
  <c r="D49" i="3"/>
  <c r="F49" i="3"/>
  <c r="E49" i="3"/>
  <c r="J46" i="3"/>
  <c r="B96" i="2"/>
  <c r="B149" i="2"/>
  <c r="B232" i="2"/>
  <c r="M301" i="2"/>
  <c r="N301" i="2"/>
  <c r="O301" i="2"/>
  <c r="B179" i="2"/>
  <c r="M329" i="2"/>
  <c r="O329" i="2"/>
  <c r="N329" i="2"/>
  <c r="B304" i="2"/>
  <c r="B280" i="2"/>
  <c r="B69" i="2"/>
  <c r="B332" i="2"/>
  <c r="J49" i="3" l="1"/>
  <c r="B58" i="3"/>
  <c r="F52" i="3"/>
  <c r="E52" i="3"/>
  <c r="D52" i="3"/>
  <c r="J52" i="3" s="1"/>
  <c r="M302" i="2"/>
  <c r="N302" i="2"/>
  <c r="O302" i="2"/>
  <c r="B97" i="2"/>
  <c r="B180" i="2"/>
  <c r="B70" i="2"/>
  <c r="B150" i="2"/>
  <c r="B281" i="2"/>
  <c r="B233" i="2"/>
  <c r="B333" i="2"/>
  <c r="B305" i="2"/>
  <c r="M330" i="2"/>
  <c r="O330" i="2"/>
  <c r="N330" i="2"/>
  <c r="B61" i="3" l="1"/>
  <c r="F55" i="3"/>
  <c r="E55" i="3"/>
  <c r="D55" i="3"/>
  <c r="J55" i="3" s="1"/>
  <c r="B151" i="2"/>
  <c r="B181" i="2"/>
  <c r="B234" i="2"/>
  <c r="B71" i="2"/>
  <c r="B282" i="2"/>
  <c r="B306" i="2"/>
  <c r="B334" i="2"/>
  <c r="B98" i="2"/>
  <c r="M303" i="2"/>
  <c r="O303" i="2"/>
  <c r="N303" i="2"/>
  <c r="M331" i="2"/>
  <c r="O331" i="2"/>
  <c r="N331" i="2"/>
  <c r="B64" i="3" l="1"/>
  <c r="F58" i="3"/>
  <c r="E58" i="3"/>
  <c r="D58" i="3"/>
  <c r="B283" i="2"/>
  <c r="B182" i="2"/>
  <c r="B307" i="2"/>
  <c r="B235" i="2"/>
  <c r="B72" i="2"/>
  <c r="B99" i="2"/>
  <c r="B335" i="2"/>
  <c r="M332" i="2"/>
  <c r="O332" i="2"/>
  <c r="N332" i="2"/>
  <c r="B152" i="2"/>
  <c r="M304" i="2"/>
  <c r="O304" i="2"/>
  <c r="N304" i="2"/>
  <c r="J58" i="3" l="1"/>
  <c r="B67" i="3"/>
  <c r="F61" i="3"/>
  <c r="E61" i="3"/>
  <c r="D61" i="3"/>
  <c r="J61" i="3" s="1"/>
  <c r="B100" i="2"/>
  <c r="B236" i="2"/>
  <c r="B183" i="2"/>
  <c r="B153" i="2"/>
  <c r="B73" i="2"/>
  <c r="B336" i="2"/>
  <c r="B308" i="2"/>
  <c r="B284" i="2"/>
  <c r="M333" i="2"/>
  <c r="O333" i="2"/>
  <c r="N333" i="2"/>
  <c r="M305" i="2"/>
  <c r="O305" i="2"/>
  <c r="N305" i="2"/>
  <c r="E64" i="3" l="1"/>
  <c r="D64" i="3"/>
  <c r="J64" i="3" s="1"/>
  <c r="F64" i="3"/>
  <c r="B70" i="3"/>
  <c r="B309" i="2"/>
  <c r="M306" i="2"/>
  <c r="O306" i="2"/>
  <c r="N306" i="2"/>
  <c r="B184" i="2"/>
  <c r="B337" i="2"/>
  <c r="M334" i="2"/>
  <c r="O334" i="2"/>
  <c r="N334" i="2"/>
  <c r="B237" i="2"/>
  <c r="B285" i="2"/>
  <c r="B154" i="2"/>
  <c r="B74" i="2"/>
  <c r="B101" i="2"/>
  <c r="D67" i="3" l="1"/>
  <c r="E67" i="3"/>
  <c r="F67" i="3"/>
  <c r="B73" i="3"/>
  <c r="B238" i="2"/>
  <c r="B155" i="2"/>
  <c r="B338" i="2"/>
  <c r="B75" i="2"/>
  <c r="B185" i="2"/>
  <c r="B102" i="2"/>
  <c r="M307" i="2"/>
  <c r="O307" i="2"/>
  <c r="N307" i="2"/>
  <c r="M335" i="2"/>
  <c r="O335" i="2"/>
  <c r="N335" i="2"/>
  <c r="B310" i="2"/>
  <c r="B76" i="3" l="1"/>
  <c r="F70" i="3"/>
  <c r="D70" i="3"/>
  <c r="J70" i="3" s="1"/>
  <c r="E70" i="3"/>
  <c r="J67" i="3"/>
  <c r="B311" i="2"/>
  <c r="M308" i="2"/>
  <c r="O308" i="2"/>
  <c r="N308" i="2"/>
  <c r="B76" i="2"/>
  <c r="B156" i="2"/>
  <c r="M336" i="2"/>
  <c r="O336" i="2"/>
  <c r="N336" i="2"/>
  <c r="B186" i="2"/>
  <c r="M285" i="2"/>
  <c r="O285" i="2"/>
  <c r="N285" i="2"/>
  <c r="B103" i="2"/>
  <c r="B339" i="2"/>
  <c r="B239" i="2"/>
  <c r="B79" i="3" l="1"/>
  <c r="F73" i="3"/>
  <c r="E73" i="3"/>
  <c r="D73" i="3"/>
  <c r="B104" i="2"/>
  <c r="B157" i="2"/>
  <c r="M337" i="2"/>
  <c r="O337" i="2"/>
  <c r="N337" i="2"/>
  <c r="B340" i="2"/>
  <c r="B240" i="2"/>
  <c r="B187" i="2"/>
  <c r="M309" i="2"/>
  <c r="N309" i="2"/>
  <c r="O309" i="2"/>
  <c r="B312" i="2"/>
  <c r="J73" i="3" l="1"/>
  <c r="B82" i="3"/>
  <c r="F76" i="3"/>
  <c r="E76" i="3"/>
  <c r="D76" i="3"/>
  <c r="J76" i="3" s="1"/>
  <c r="B313" i="2"/>
  <c r="M338" i="2"/>
  <c r="O338" i="2"/>
  <c r="N338" i="2"/>
  <c r="M310" i="2"/>
  <c r="N310" i="2"/>
  <c r="O310" i="2"/>
  <c r="B188" i="2"/>
  <c r="B158" i="2"/>
  <c r="B241" i="2"/>
  <c r="B105" i="2"/>
  <c r="B341" i="2"/>
  <c r="M76" i="2"/>
  <c r="O76" i="2"/>
  <c r="N76" i="2"/>
  <c r="B85" i="3" l="1"/>
  <c r="F79" i="3"/>
  <c r="E79" i="3"/>
  <c r="D79" i="3"/>
  <c r="J79" i="3" s="1"/>
  <c r="B159" i="2"/>
  <c r="B106" i="2"/>
  <c r="B189" i="2"/>
  <c r="M339" i="2"/>
  <c r="O339" i="2"/>
  <c r="N339" i="2"/>
  <c r="B242" i="2"/>
  <c r="M311" i="2"/>
  <c r="O311" i="2"/>
  <c r="N311" i="2"/>
  <c r="F82" i="3" l="1"/>
  <c r="E82" i="3"/>
  <c r="D82" i="3"/>
  <c r="B88" i="3"/>
  <c r="M313" i="2"/>
  <c r="O313" i="2"/>
  <c r="N313" i="2"/>
  <c r="B243" i="2"/>
  <c r="O340" i="2"/>
  <c r="M340" i="2"/>
  <c r="N340" i="2"/>
  <c r="M312" i="2"/>
  <c r="O312" i="2"/>
  <c r="N312" i="2"/>
  <c r="B107" i="2"/>
  <c r="B160" i="2"/>
  <c r="B190" i="2"/>
  <c r="M341" i="2"/>
  <c r="M316" i="2" s="1"/>
  <c r="N341" i="2"/>
  <c r="N316" i="2" s="1"/>
  <c r="O341" i="2"/>
  <c r="O316" i="2" s="1"/>
  <c r="L316" i="2" s="1"/>
  <c r="E85" i="3" l="1"/>
  <c r="F85" i="3"/>
  <c r="D85" i="3"/>
  <c r="J85" i="3" s="1"/>
  <c r="B91" i="3"/>
  <c r="J82" i="3"/>
  <c r="B244" i="2"/>
  <c r="B191" i="2"/>
  <c r="B108" i="2"/>
  <c r="N288" i="2"/>
  <c r="O288" i="2"/>
  <c r="L288" i="2" s="1"/>
  <c r="M288" i="2"/>
  <c r="E88" i="3" l="1"/>
  <c r="D88" i="3"/>
  <c r="J88" i="3" s="1"/>
  <c r="F88" i="3"/>
  <c r="B94" i="3"/>
  <c r="O160" i="2"/>
  <c r="N160" i="2"/>
  <c r="M160" i="2"/>
  <c r="B192" i="2"/>
  <c r="B109" i="2"/>
  <c r="B245" i="2"/>
  <c r="F91" i="3" l="1"/>
  <c r="D91" i="3"/>
  <c r="E91" i="3"/>
  <c r="B97" i="3"/>
  <c r="B246" i="2"/>
  <c r="B110" i="2"/>
  <c r="B193" i="2"/>
  <c r="B100" i="3" l="1"/>
  <c r="F94" i="3"/>
  <c r="E94" i="3"/>
  <c r="D94" i="3"/>
  <c r="J91" i="3"/>
  <c r="B194" i="2"/>
  <c r="O244" i="2"/>
  <c r="M244" i="2"/>
  <c r="N244" i="2"/>
  <c r="B111" i="2"/>
  <c r="J94" i="3" l="1"/>
  <c r="B103" i="3"/>
  <c r="F97" i="3"/>
  <c r="E97" i="3"/>
  <c r="D97" i="3"/>
  <c r="J97" i="3" s="1"/>
  <c r="M245" i="2"/>
  <c r="O245" i="2"/>
  <c r="N245" i="2"/>
  <c r="B112" i="2"/>
  <c r="B195" i="2"/>
  <c r="M246" i="2"/>
  <c r="O246" i="2"/>
  <c r="N246" i="2"/>
  <c r="F100" i="3" l="1"/>
  <c r="E100" i="3"/>
  <c r="D100" i="3"/>
  <c r="J100" i="3" s="1"/>
  <c r="B196" i="2"/>
  <c r="B113" i="2"/>
  <c r="F103" i="3" l="1"/>
  <c r="F107" i="3" s="1"/>
  <c r="F108" i="3" s="1"/>
  <c r="E103" i="3"/>
  <c r="E107" i="3" s="1"/>
  <c r="E108" i="3" s="1"/>
  <c r="D103" i="3"/>
  <c r="H107" i="3"/>
  <c r="B114" i="2"/>
  <c r="B197" i="2"/>
  <c r="J103" i="3" l="1"/>
  <c r="D107" i="3"/>
  <c r="B198" i="2"/>
  <c r="B115" i="2"/>
  <c r="J107" i="3" l="1"/>
  <c r="D108" i="3"/>
  <c r="B116" i="2"/>
  <c r="B199" i="2"/>
  <c r="D109" i="3" l="1"/>
  <c r="E109" i="3" s="1"/>
  <c r="F109" i="3" s="1"/>
  <c r="J108" i="3"/>
  <c r="H108" i="3"/>
  <c r="H109" i="3" s="1"/>
  <c r="B200" i="2"/>
  <c r="B117" i="2"/>
  <c r="B118" i="2" l="1"/>
  <c r="B201" i="2"/>
  <c r="B202" i="2" l="1"/>
  <c r="B119" i="2"/>
  <c r="B120" i="2" l="1"/>
  <c r="B203" i="2"/>
  <c r="B204" i="2" l="1"/>
  <c r="B121" i="2"/>
  <c r="B122" i="2" l="1"/>
  <c r="B205" i="2"/>
  <c r="B206" i="2" l="1"/>
  <c r="B123" i="2"/>
  <c r="B207" i="2" l="1"/>
  <c r="B124" i="2"/>
  <c r="B125" i="2" l="1"/>
  <c r="B208" i="2"/>
  <c r="B209" i="2" l="1"/>
  <c r="B126" i="2"/>
  <c r="B127" i="2" l="1"/>
  <c r="B210" i="2"/>
  <c r="B211" i="2" l="1"/>
  <c r="B128" i="2"/>
  <c r="O211" i="2" l="1"/>
  <c r="M211" i="2"/>
  <c r="N211" i="2"/>
  <c r="M128" i="2"/>
  <c r="N128" i="2"/>
  <c r="O128" i="2"/>
</calcChain>
</file>

<file path=xl/sharedStrings.xml><?xml version="1.0" encoding="utf-8"?>
<sst xmlns="http://schemas.openxmlformats.org/spreadsheetml/2006/main" count="2991" uniqueCount="258">
  <si>
    <t>* Remover/adicionar linhas: selecionar célula do item;</t>
  </si>
  <si>
    <t>PLANILHA ORÇAMENTÁRIA</t>
  </si>
  <si>
    <t>* Remover/adicionarserviços: selecionar última célula de itens vazia;</t>
  </si>
  <si>
    <t>Fonte</t>
  </si>
  <si>
    <t>Referência</t>
  </si>
  <si>
    <t>Data</t>
  </si>
  <si>
    <t>Obra/Serviço</t>
  </si>
  <si>
    <t>Pavimentação de vias urbanas em CBUQ</t>
  </si>
  <si>
    <t>Encargos:</t>
  </si>
  <si>
    <t>SINAPI</t>
  </si>
  <si>
    <t>Contratante</t>
  </si>
  <si>
    <t>Município de Nova Bassano</t>
  </si>
  <si>
    <t>Área total (m²):</t>
  </si>
  <si>
    <t>SICRO</t>
  </si>
  <si>
    <t>CEP</t>
  </si>
  <si>
    <t>95340-000</t>
  </si>
  <si>
    <t>BDI:</t>
  </si>
  <si>
    <t>ANP</t>
  </si>
  <si>
    <t>Item</t>
  </si>
  <si>
    <t>Código</t>
  </si>
  <si>
    <t>Serviços</t>
  </si>
  <si>
    <t>Unid.</t>
  </si>
  <si>
    <t>Quant.</t>
  </si>
  <si>
    <t>Valor unit.</t>
  </si>
  <si>
    <t>BDI</t>
  </si>
  <si>
    <t>Valor unit. c/ BDI</t>
  </si>
  <si>
    <t>Valor total c/ BDI</t>
  </si>
  <si>
    <t>Valor total com BDI</t>
  </si>
  <si>
    <t>S/ BDI</t>
  </si>
  <si>
    <t>C/ BDI</t>
  </si>
  <si>
    <t>% M.O.</t>
  </si>
  <si>
    <t>Material</t>
  </si>
  <si>
    <t>M.O.</t>
  </si>
  <si>
    <t>ADMINISTRAÇÃO LOCAL</t>
  </si>
  <si>
    <t>Subtotal</t>
  </si>
  <si>
    <t>COMP. 1</t>
  </si>
  <si>
    <t>COMPOSIÇÃO</t>
  </si>
  <si>
    <t>SERVIÇOS INICIAIS</t>
  </si>
  <si>
    <t>C</t>
  </si>
  <si>
    <t>COMP. 2</t>
  </si>
  <si>
    <t>Ruas Senhor Bom Jesus e João Batista Dall'Igna</t>
  </si>
  <si>
    <t>PREPARAÇÃO</t>
  </si>
  <si>
    <t>COMP. 9</t>
  </si>
  <si>
    <t>PRIMEIRA PINTURA DE LIGAÇÃO</t>
  </si>
  <si>
    <t>COMP. 4</t>
  </si>
  <si>
    <t>PAVIMENTAÇÃO ASFÁLTICA (REPERFILAGEM)</t>
  </si>
  <si>
    <t>COMP. 6</t>
  </si>
  <si>
    <t>SEGUNDA PINTURA DE LIGAÇÃO</t>
  </si>
  <si>
    <t>PAVIMENTAÇÃO ASFÁLTICA (CAMADA DE ROLAMENTO)</t>
  </si>
  <si>
    <t>COMP. 8</t>
  </si>
  <si>
    <t>SINALIZAÇÃO VIÁRIA</t>
  </si>
  <si>
    <t>Rua João Toschi</t>
  </si>
  <si>
    <t>5213362</t>
  </si>
  <si>
    <t>Rua Antônio Matiello</t>
  </si>
  <si>
    <t>Rua Gonçalves Dias</t>
  </si>
  <si>
    <t>Avenida Brasil</t>
  </si>
  <si>
    <t>BASE</t>
  </si>
  <si>
    <t>IMPRIMAÇÃO</t>
  </si>
  <si>
    <t>COMP. 10</t>
  </si>
  <si>
    <t>PINTURA DE LIGAÇÃO</t>
  </si>
  <si>
    <t>PAVIMENTAÇÃO ASFÁLTICA</t>
  </si>
  <si>
    <t>SERVIÇOS FINAIS</t>
  </si>
  <si>
    <t>COMP. 3</t>
  </si>
  <si>
    <t>TOTAL GERAL</t>
  </si>
  <si>
    <t>* Os serviços deverão ser seguidos conforme os projetos e o memorial descritivo.</t>
  </si>
  <si>
    <t>conferencias</t>
  </si>
  <si>
    <t>* Os custos de mobilização de máquinas e equipamentos para a realização dos serviços já estão inclusos e diluídos nos itens deste orçamento.</t>
  </si>
  <si>
    <t>Pâmela Hentz Cappellari</t>
  </si>
  <si>
    <t>João Paulo Maroso</t>
  </si>
  <si>
    <t>Eng.ª Civil   CREA-RS231775</t>
  </si>
  <si>
    <t>Prefeito Municipal</t>
  </si>
  <si>
    <t>Senha planilha externo:</t>
  </si>
  <si>
    <t>NBExterno_26#1031</t>
  </si>
  <si>
    <t>NB Externo + Ano + nº pedido de compra</t>
  </si>
  <si>
    <t>* Remover/adicionar grupos: selecionar número do código do grupo;</t>
  </si>
  <si>
    <t>COMPOSIÇÕES</t>
  </si>
  <si>
    <t>Comp. Base</t>
  </si>
  <si>
    <t>Renome</t>
  </si>
  <si>
    <t>Tipo</t>
  </si>
  <si>
    <t>Descrição</t>
  </si>
  <si>
    <t>Unidade</t>
  </si>
  <si>
    <t>Coeficiente</t>
  </si>
  <si>
    <t>Custo Unit.</t>
  </si>
  <si>
    <t>Custo Total</t>
  </si>
  <si>
    <t>ADMINISTRAÇÃO DA OBRA (CONFORME TCU DE 1,98% a 10,68%)</t>
  </si>
  <si>
    <t>COMP.</t>
  </si>
  <si>
    <t>UN</t>
  </si>
  <si>
    <t>-</t>
  </si>
  <si>
    <t>SIM</t>
  </si>
  <si>
    <t>P9888</t>
  </si>
  <si>
    <t>P9886</t>
  </si>
  <si>
    <t>P9967</t>
  </si>
  <si>
    <t>P9981</t>
  </si>
  <si>
    <t>E9093</t>
  </si>
  <si>
    <t>H</t>
  </si>
  <si>
    <t>MOBILIZAÇÃO DOS EQUIPAMENTOS</t>
  </si>
  <si>
    <t>E9545</t>
  </si>
  <si>
    <t>E9681</t>
  </si>
  <si>
    <t>E9762</t>
  </si>
  <si>
    <t>E9665</t>
  </si>
  <si>
    <t>E9509</t>
  </si>
  <si>
    <t>E9667</t>
  </si>
  <si>
    <t>E9112</t>
  </si>
  <si>
    <t>E9544</t>
  </si>
  <si>
    <t>Distância Média para Transporte - DMT</t>
  </si>
  <si>
    <t>km</t>
  </si>
  <si>
    <t>Velocidade Média no Trajeto</t>
  </si>
  <si>
    <t>km/h</t>
  </si>
  <si>
    <t>Tempo Médio de Viagem</t>
  </si>
  <si>
    <t>h</t>
  </si>
  <si>
    <t>DESMOBILIZAÇÃO DOS EQUIPAMENTOS</t>
  </si>
  <si>
    <t>Pintura de ligação com emulsão asfáltica RR-2C</t>
  </si>
  <si>
    <t>M²</t>
  </si>
  <si>
    <t xml:space="preserve">Produção da equipe </t>
  </si>
  <si>
    <t>m²</t>
  </si>
  <si>
    <t>A - EQUIPAMENTOS</t>
  </si>
  <si>
    <t>Quantidade</t>
  </si>
  <si>
    <t>Utilização</t>
  </si>
  <si>
    <t>Custo Horário</t>
  </si>
  <si>
    <t>Custo</t>
  </si>
  <si>
    <t>Operativa</t>
  </si>
  <si>
    <t>Improdutiva</t>
  </si>
  <si>
    <t>Produtivo</t>
  </si>
  <si>
    <t>Improdutivo</t>
  </si>
  <si>
    <t>Horário Total</t>
  </si>
  <si>
    <t>Caminhão tanque distribuidor de asfalto com capacidade de 6.000 l - 7 kW/136 kW</t>
  </si>
  <si>
    <t>E9558</t>
  </si>
  <si>
    <t>Tanque de estocagem de asfalto com capacidade de 30.000 l</t>
  </si>
  <si>
    <t>Custo horário total de equipamentos</t>
  </si>
  <si>
    <t>B - MÃO DE OBRA</t>
  </si>
  <si>
    <t>Custo Horário Total</t>
  </si>
  <si>
    <t>P9824</t>
  </si>
  <si>
    <t>Servente</t>
  </si>
  <si>
    <t>Custo horário total de mão de obra</t>
  </si>
  <si>
    <t>Custo horário total de execução</t>
  </si>
  <si>
    <t>Custo unitário de execução</t>
  </si>
  <si>
    <t>Custo do FIC</t>
  </si>
  <si>
    <t>C - MATERIAL</t>
  </si>
  <si>
    <t>Preço Unitário</t>
  </si>
  <si>
    <t>Custo Unitário</t>
  </si>
  <si>
    <t>M1946</t>
  </si>
  <si>
    <t>Emulsão asfáltica - RR-2C (COT. 03)</t>
  </si>
  <si>
    <t>t</t>
  </si>
  <si>
    <t>Custo unitário total de material</t>
  </si>
  <si>
    <t>D - ATIVIDADES AUXILIARES</t>
  </si>
  <si>
    <t>Custo total de atividades auxiliares</t>
  </si>
  <si>
    <t>E - TEMPO FIXO</t>
  </si>
  <si>
    <t>Custo unitário total de tempo fixo</t>
  </si>
  <si>
    <t>F - MOMENTO DE TRANSPORTE</t>
  </si>
  <si>
    <t>DMT</t>
  </si>
  <si>
    <t>FIT</t>
  </si>
  <si>
    <t>LN</t>
  </si>
  <si>
    <t>RP</t>
  </si>
  <si>
    <t>P</t>
  </si>
  <si>
    <t>Custo unitário total de transporte</t>
  </si>
  <si>
    <t>Custo unitário direto total</t>
  </si>
  <si>
    <t>E9559</t>
  </si>
  <si>
    <t>Aquecedor de fluido térmico - 12 kW</t>
  </si>
  <si>
    <t>E9584</t>
  </si>
  <si>
    <t>Carregadeira de pneus com capacidade de 1,72 m³ - 113 kW</t>
  </si>
  <si>
    <t>E9021</t>
  </si>
  <si>
    <t>Grupo gerador - 456 kVA</t>
  </si>
  <si>
    <t>E9689</t>
  </si>
  <si>
    <t>Usina de asfalto a quente gravimétrica com capacidade de 100/140 t/h - 260 kW</t>
  </si>
  <si>
    <t>M0028</t>
  </si>
  <si>
    <t>Areia média</t>
  </si>
  <si>
    <t>m³</t>
  </si>
  <si>
    <t>M0005</t>
  </si>
  <si>
    <t>Brita 0</t>
  </si>
  <si>
    <t>M0191</t>
  </si>
  <si>
    <t>Brita 1</t>
  </si>
  <si>
    <t>M0344</t>
  </si>
  <si>
    <t>Cal hidratada - a granel</t>
  </si>
  <si>
    <t>kg</t>
  </si>
  <si>
    <t>M1943</t>
  </si>
  <si>
    <t>Cimento asfáltico de petróleo - CAP 50/70 (COT 02)</t>
  </si>
  <si>
    <t>M1941</t>
  </si>
  <si>
    <t>Óleo tipo A1</t>
  </si>
  <si>
    <t>l</t>
  </si>
  <si>
    <t>M1103</t>
  </si>
  <si>
    <t>Pedrisco</t>
  </si>
  <si>
    <t>M1135</t>
  </si>
  <si>
    <t>Pó de pedra</t>
  </si>
  <si>
    <t>Areia média - Caminhão basculante 10 m³</t>
  </si>
  <si>
    <t>5914647</t>
  </si>
  <si>
    <t>Brita 0 - Caminhão basculante 10 m³</t>
  </si>
  <si>
    <t>Brita 1 - Caminhão basculante 10 m³</t>
  </si>
  <si>
    <t>Cal hidratada - a granel - Caminhão silo 30 m³</t>
  </si>
  <si>
    <t>5914363</t>
  </si>
  <si>
    <t>Pedrisco - Caminhão basculante 10 m³</t>
  </si>
  <si>
    <t>Pó de pedra - Caminhão basculante 10 m³</t>
  </si>
  <si>
    <t>DMT (KM)</t>
  </si>
  <si>
    <t>tkm</t>
  </si>
  <si>
    <t>Transporte com caminhão basculante de 10 m³ - rodovia pavimentada</t>
  </si>
  <si>
    <t>4011459</t>
  </si>
  <si>
    <t>Concreto asfáltico - faixa B-19 - areia e brita comerciais</t>
  </si>
  <si>
    <t>Valores em reais (R$)</t>
  </si>
  <si>
    <t>Rolo compactador de pneus autopropelido de 27 t - 85 kW</t>
  </si>
  <si>
    <t>Rolo compactador liso tandem vibratório autopropelido de 10,4 t - 82 kW</t>
  </si>
  <si>
    <t>Vibroacabadora de asfalto sobre esteiras - 97 kW</t>
  </si>
  <si>
    <t>6416143</t>
  </si>
  <si>
    <t>Usinagem de concreto asfáltico - faixa B-19 - areia e brita comerciais (COMP. 5)</t>
  </si>
  <si>
    <t>Usinagem de concreto asfáltico - faixa B-19 - areia e brita comerciais - Caminhão basculante 10 m³</t>
  </si>
  <si>
    <t>5914649</t>
  </si>
  <si>
    <t>5914359</t>
  </si>
  <si>
    <t>5914374</t>
  </si>
  <si>
    <t>5914389</t>
  </si>
  <si>
    <t>Cimento asfáltico de petróleo - CAP 50/70 (COT 2)</t>
  </si>
  <si>
    <t>6416078</t>
  </si>
  <si>
    <t>Usinagem de concreto asfáltico - faixa C-12,5 - areia e brita comerciais (COMP 7)</t>
  </si>
  <si>
    <t>Usinagem de concreto asfáltico - faixa C-12,5 - areia e brita comerciais - Caminhão basculante 10 m³</t>
  </si>
  <si>
    <t>EXECUÇÃO DE ENSAIO DE VIGA BENKELMAN</t>
  </si>
  <si>
    <t>COMPOSICAO</t>
  </si>
  <si>
    <t>Emulsão asfáltica para imprimação (COT 1)</t>
  </si>
  <si>
    <t>CRONOGRAMA FÍSICO-FINANCEIRO</t>
  </si>
  <si>
    <t>* Remover/adicionar mês: selecionar célula do último mês;</t>
  </si>
  <si>
    <t>* Remover/adicionar serviço: selecionar célula do último serviço;</t>
  </si>
  <si>
    <t>PORCENTAGEM EXECUTADA NO PERÍODO</t>
  </si>
  <si>
    <t>TOTAL ACUMULADO</t>
  </si>
  <si>
    <t>PORCENTAGEM EXECUTADA</t>
  </si>
  <si>
    <t>PORCENTAGEM EXECUTADA ACUMULADA</t>
  </si>
  <si>
    <t>03/2026</t>
  </si>
  <si>
    <t>10/04/2026</t>
  </si>
  <si>
    <t>ADMINISTRAÇÃO DA OBRA (CONFORME TCU DE 1,98% A 10,68%)</t>
  </si>
  <si>
    <t>FORNECIMENTO E INSTALAÇÃO DE PLACA DE OBRA COM CHAPA GALVANIZADA E ESTRUTURA DE MADEIRA. AF_03/2022_PS</t>
  </si>
  <si>
    <t>M2</t>
  </si>
  <si>
    <t>LIMPEZA DE SUPERFÍCIE PISO OU PAREDE COM JATO DE ALTA PRESSÃO. AF_10/2025</t>
  </si>
  <si>
    <t>PINTURA DE LIGAÇÃO COM EMULSÃO ASFÁLTICA RR-2C</t>
  </si>
  <si>
    <t>TRANSPORTE COM CAVALO MECÂNICO COM SEMIRREBOQUE COM CAPACIDADE DE 20 T - RODOVIA PAVIMENTADA</t>
  </si>
  <si>
    <t>TKM</t>
  </si>
  <si>
    <t>TRANSPORTE DE MATERIAL BETUMINOSO COM CAMINHÃO TANQUE DISTRIBUIDOR - RODOVIA PAVIMENTADA</t>
  </si>
  <si>
    <t>CONCRETO ASFÁLTICO - FAIXA B-19 - AREIA E BRITA COMERCIAIS (4011459 MODIFICADA)</t>
  </si>
  <si>
    <t>T</t>
  </si>
  <si>
    <t>CONCRETO ASFÁLTICO - FAIXA C-12,5 - AREIA E BRITA COMERCIAIS (4011463 MODIFICADA)</t>
  </si>
  <si>
    <t>PINTURA DE FAIXA COM TINTA ACRÍLICA - ESPESSURA DE 0,6 MM</t>
  </si>
  <si>
    <t>PINTURA DE SETAS E ZEBRADOS COM TINTA ACRÍLICA - ESPESSURA DE 0,6 MM</t>
  </si>
  <si>
    <t>TACHÃO REFLETIVO EM PLÁSTICO INJETADO - BIDIRECIONAL - FORNECIMENTO E COLOCAÇÃO</t>
  </si>
  <si>
    <t>PINTURA DE SÍMBOLOS E TEXTOS COM TINTA ACRÍLICA, DEMARCAÇÃO COM FITA ADESIVA E APLICAÇÃO COM ROLO. AF_05/2021</t>
  </si>
  <si>
    <t>BASE OU SUB-BASE DE BRITA GRADUADA COM BRITA COMERCIAL - 100% PROCTOR MODIFICADO</t>
  </si>
  <si>
    <t>M³</t>
  </si>
  <si>
    <t>TRANSPORTE COM CAMINHÃO BASCULANTE DE 14 M³ - RODOVIA PAVIMENTADA</t>
  </si>
  <si>
    <t>IMPRIMAÇÃO COM ASFALTO DILUÍDO (4011351 MODIFICADA)</t>
  </si>
  <si>
    <t/>
  </si>
  <si>
    <t>USINAGEM DE CONCRETO ASFÁLTICO - FAIXA B-19 - AREIA E BRITA COMERCIAIS (6416143 MODIFICADA)</t>
  </si>
  <si>
    <t>USINAGEM DE CONCRETO ASFÁLTICO - FAIXA C-12,5 - AREIA E BRITA COMERCIAIS (6416078 MODIFICADA)</t>
  </si>
  <si>
    <t>TRANSPORTE COM CAMINHÃO BASCULANTE DE 10 M³ - RODOVIA PAVIMENTADA</t>
  </si>
  <si>
    <t>+ LINHAS</t>
  </si>
  <si>
    <t>* Valores unitários retirados da vigente SINAPI (março/2026). Sem desoneração. Data de referência técnica: 10/04/26. SICRO (janeiro/2026). ANP (maio/2026).</t>
  </si>
  <si>
    <t>* Valores unitários retirados da vigente SINAPI (março/2026). Sem desoneração. Data de referência técnica: 10/04/26 e SICRO (janeiro/2026).</t>
  </si>
  <si>
    <t>Engenheiro</t>
  </si>
  <si>
    <t>Encarregado especializado</t>
  </si>
  <si>
    <t>Técnico de segurança do trabalho</t>
  </si>
  <si>
    <t>Topógrafo</t>
  </si>
  <si>
    <t>Veículo leve - 53 kW (sem motorista)</t>
  </si>
  <si>
    <t>Cavalo mecânico com semirreboque com capacidade de 20 t - 276 kW</t>
  </si>
  <si>
    <t>Caminhão basculante com capacidade de 14 m³ - 210 kW</t>
  </si>
  <si>
    <t>Sinalizador direcional móvel com sistema fotovoltaico de energia e montado em chassi sobre pneus</t>
  </si>
  <si>
    <t>Vassoura mecânica rebocável com largura de 2,44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</si>
</sst>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;;;"/>
    <numFmt numFmtId="165" formatCode="_(* #,##0.00_);_(* \(#,##0.00\);_(* \-??_);_(@_)"/>
    <numFmt numFmtId="166" formatCode="_(&quot;R$ &quot;* #,##0.00_);_(&quot;R$ &quot;* \(#,##0.00\);_(&quot;R$ &quot;* &quot;-&quot;??_);_(@_)"/>
    <numFmt numFmtId="167" formatCode="_(&quot;R$ &quot;* #,##0.0000_);_(&quot;R$ &quot;* \(#,##0.0000\);_(&quot;R$ &quot;* &quot;-&quot;??_);_(@_)"/>
    <numFmt numFmtId="168" formatCode="0.0000%"/>
    <numFmt numFmtId="169" formatCode="&quot;Nova Bassano,&quot;\ dd\ &quot;de&quot;\ mmmm\ &quot;de&quot;\ yyyy"/>
    <numFmt numFmtId="170" formatCode="0.000000"/>
    <numFmt numFmtId="171" formatCode="_-* #,##0.0000_-;\-* #,##0.0000_-;_-* &quot;-&quot;????_-;_-@_-"/>
    <numFmt numFmtId="172" formatCode="#,##0.00000"/>
    <numFmt numFmtId="173" formatCode="#,##0.0000"/>
    <numFmt numFmtId="174" formatCode="_-* #,##0.00000_-;\-* #,##0.00000_-;_-* &quot;-&quot;?????_-;_-@_-"/>
    <numFmt numFmtId="175" formatCode="&quot;PRAZO TOTAL:  &quot;00&quot; DIAS (100%)&quot;"/>
    <numFmt numFmtId="176" formatCode="&quot;PAGAMENTO AOS &quot;00&quot; DIAS&quot;"/>
    <numFmt numFmtId="177" formatCode="0.000%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6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ill="0" applyBorder="0" applyAlignment="0" applyProtection="0"/>
    <xf numFmtId="166" fontId="1" fillId="0" borderId="0" applyFill="0" applyBorder="0" applyAlignment="0" applyProtection="0"/>
    <xf numFmtId="9" fontId="1" fillId="0" borderId="0" applyFill="0" applyBorder="0" applyAlignment="0" applyProtection="0"/>
    <xf numFmtId="166" fontId="1" fillId="0" borderId="0" applyFill="0" applyBorder="0" applyAlignment="0" applyProtection="0"/>
  </cellStyleXfs>
  <cellXfs count="506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right" vertical="center"/>
    </xf>
    <xf numFmtId="10" fontId="0" fillId="0" borderId="3" xfId="0" applyNumberFormat="1" applyBorder="1" applyAlignment="1">
      <alignment horizontal="right" vertical="center"/>
    </xf>
    <xf numFmtId="17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165" fontId="0" fillId="0" borderId="8" xfId="1" applyFont="1" applyFill="1" applyBorder="1" applyAlignment="1">
      <alignment horizontal="left" vertical="center"/>
    </xf>
    <xf numFmtId="4" fontId="0" fillId="0" borderId="0" xfId="0" applyNumberForma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0" fontId="1" fillId="0" borderId="8" xfId="3" applyNumberForma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4" fontId="0" fillId="0" borderId="10" xfId="0" applyNumberFormat="1" applyBorder="1" applyAlignment="1">
      <alignment horizontal="right" vertical="center"/>
    </xf>
    <xf numFmtId="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10" fontId="1" fillId="0" borderId="11" xfId="3" applyNumberForma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4" fontId="5" fillId="0" borderId="17" xfId="0" applyNumberFormat="1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4" fontId="6" fillId="0" borderId="20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4" fontId="6" fillId="0" borderId="22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4" fontId="5" fillId="0" borderId="29" xfId="0" applyNumberFormat="1" applyFont="1" applyBorder="1" applyAlignment="1">
      <alignment horizontal="center" vertical="center"/>
    </xf>
    <xf numFmtId="4" fontId="6" fillId="0" borderId="24" xfId="0" applyNumberFormat="1" applyFont="1" applyBorder="1" applyAlignment="1">
      <alignment horizontal="center" vertical="center"/>
    </xf>
    <xf numFmtId="4" fontId="6" fillId="0" borderId="30" xfId="0" applyNumberFormat="1" applyFont="1" applyBorder="1" applyAlignment="1">
      <alignment horizontal="center" vertical="center"/>
    </xf>
    <xf numFmtId="4" fontId="6" fillId="0" borderId="31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4" fontId="6" fillId="0" borderId="29" xfId="0" applyNumberFormat="1" applyFont="1" applyBorder="1" applyAlignment="1">
      <alignment horizontal="center" vertical="center"/>
    </xf>
    <xf numFmtId="4" fontId="6" fillId="0" borderId="32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vertical="center"/>
    </xf>
    <xf numFmtId="0" fontId="5" fillId="4" borderId="34" xfId="0" applyFont="1" applyFill="1" applyBorder="1" applyAlignment="1">
      <alignment horizontal="center" vertical="center" wrapText="1"/>
    </xf>
    <xf numFmtId="4" fontId="8" fillId="4" borderId="36" xfId="0" applyNumberFormat="1" applyFont="1" applyFill="1" applyBorder="1" applyAlignment="1">
      <alignment horizontal="right" vertical="center"/>
    </xf>
    <xf numFmtId="4" fontId="5" fillId="4" borderId="33" xfId="0" applyNumberFormat="1" applyFont="1" applyFill="1" applyBorder="1" applyAlignment="1">
      <alignment horizontal="right" vertical="center"/>
    </xf>
    <xf numFmtId="4" fontId="5" fillId="4" borderId="37" xfId="0" applyNumberFormat="1" applyFont="1" applyFill="1" applyBorder="1" applyAlignment="1">
      <alignment horizontal="right" vertical="center"/>
    </xf>
    <xf numFmtId="4" fontId="5" fillId="4" borderId="35" xfId="0" applyNumberFormat="1" applyFont="1" applyFill="1" applyBorder="1" applyAlignment="1">
      <alignment horizontal="right" vertical="center"/>
    </xf>
    <xf numFmtId="4" fontId="5" fillId="4" borderId="34" xfId="0" applyNumberFormat="1" applyFont="1" applyFill="1" applyBorder="1" applyAlignment="1">
      <alignment horizontal="right" vertical="center"/>
    </xf>
    <xf numFmtId="4" fontId="5" fillId="4" borderId="36" xfId="0" applyNumberFormat="1" applyFont="1" applyFill="1" applyBorder="1" applyAlignment="1">
      <alignment horizontal="right" vertical="center"/>
    </xf>
    <xf numFmtId="4" fontId="5" fillId="4" borderId="38" xfId="0" applyNumberFormat="1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left" vertical="center"/>
    </xf>
    <xf numFmtId="166" fontId="6" fillId="4" borderId="33" xfId="2" applyFont="1" applyFill="1" applyBorder="1" applyAlignment="1">
      <alignment horizontal="right" vertical="center"/>
    </xf>
    <xf numFmtId="166" fontId="6" fillId="4" borderId="37" xfId="2" applyFont="1" applyFill="1" applyBorder="1" applyAlignment="1">
      <alignment horizontal="right" vertical="center"/>
    </xf>
    <xf numFmtId="166" fontId="6" fillId="4" borderId="39" xfId="2" applyFont="1" applyFill="1" applyBorder="1" applyAlignment="1">
      <alignment horizontal="right" vertical="center"/>
    </xf>
    <xf numFmtId="167" fontId="0" fillId="0" borderId="0" xfId="0" applyNumberFormat="1" applyAlignment="1">
      <alignment horizontal="center" vertical="center"/>
    </xf>
    <xf numFmtId="168" fontId="1" fillId="0" borderId="0" xfId="3" applyNumberFormat="1" applyAlignment="1">
      <alignment vertical="center"/>
    </xf>
    <xf numFmtId="0" fontId="3" fillId="3" borderId="40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center" vertical="center" wrapText="1"/>
    </xf>
    <xf numFmtId="4" fontId="1" fillId="0" borderId="41" xfId="2" applyNumberFormat="1" applyFill="1" applyBorder="1" applyAlignment="1">
      <alignment horizontal="right" vertical="center"/>
    </xf>
    <xf numFmtId="166" fontId="1" fillId="0" borderId="40" xfId="2" applyFill="1" applyBorder="1" applyAlignment="1">
      <alignment horizontal="right" vertical="center"/>
    </xf>
    <xf numFmtId="166" fontId="1" fillId="0" borderId="44" xfId="4" applyFill="1" applyBorder="1" applyAlignment="1" applyProtection="1">
      <alignment horizontal="right" vertical="center"/>
    </xf>
    <xf numFmtId="10" fontId="1" fillId="0" borderId="45" xfId="3" applyNumberFormat="1" applyFill="1" applyBorder="1" applyAlignment="1" applyProtection="1">
      <alignment horizontal="right" vertical="center"/>
    </xf>
    <xf numFmtId="166" fontId="1" fillId="0" borderId="46" xfId="4" applyFill="1" applyBorder="1" applyAlignment="1" applyProtection="1">
      <alignment horizontal="right" vertical="center"/>
    </xf>
    <xf numFmtId="166" fontId="1" fillId="0" borderId="41" xfId="2" applyBorder="1" applyAlignment="1">
      <alignment horizontal="right" vertical="center"/>
    </xf>
    <xf numFmtId="166" fontId="1" fillId="0" borderId="47" xfId="2" applyBorder="1" applyAlignment="1">
      <alignment horizontal="center" vertical="center"/>
    </xf>
    <xf numFmtId="166" fontId="1" fillId="0" borderId="45" xfId="4" applyBorder="1" applyAlignment="1" applyProtection="1">
      <alignment horizontal="center" vertical="center"/>
    </xf>
    <xf numFmtId="166" fontId="1" fillId="0" borderId="41" xfId="4" applyFill="1" applyBorder="1" applyAlignment="1" applyProtection="1">
      <alignment horizontal="right" vertical="center"/>
    </xf>
    <xf numFmtId="166" fontId="1" fillId="0" borderId="40" xfId="4" applyBorder="1" applyAlignment="1" applyProtection="1">
      <alignment horizontal="center" vertical="center"/>
    </xf>
    <xf numFmtId="166" fontId="1" fillId="0" borderId="48" xfId="4" applyFill="1" applyBorder="1" applyAlignment="1" applyProtection="1">
      <alignment horizontal="right" vertical="center"/>
    </xf>
    <xf numFmtId="43" fontId="0" fillId="0" borderId="0" xfId="0" applyNumberFormat="1" applyAlignment="1">
      <alignment vertical="center"/>
    </xf>
    <xf numFmtId="167" fontId="0" fillId="0" borderId="0" xfId="0" applyNumberFormat="1" applyAlignment="1">
      <alignment horizontal="left" vertical="center"/>
    </xf>
    <xf numFmtId="0" fontId="3" fillId="3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166" fontId="1" fillId="0" borderId="44" xfId="2" applyFill="1" applyBorder="1" applyAlignment="1">
      <alignment horizontal="right" vertical="center"/>
    </xf>
    <xf numFmtId="166" fontId="1" fillId="0" borderId="45" xfId="2" applyFill="1" applyBorder="1" applyAlignment="1">
      <alignment horizontal="right" vertical="center"/>
    </xf>
    <xf numFmtId="166" fontId="1" fillId="0" borderId="46" xfId="2" applyFill="1" applyBorder="1" applyAlignment="1">
      <alignment horizontal="right" vertical="center"/>
    </xf>
    <xf numFmtId="166" fontId="1" fillId="0" borderId="41" xfId="2" applyFill="1" applyBorder="1" applyAlignment="1">
      <alignment horizontal="right" vertical="center"/>
    </xf>
    <xf numFmtId="166" fontId="1" fillId="0" borderId="47" xfId="2" applyFill="1" applyBorder="1" applyAlignment="1">
      <alignment horizontal="center" vertical="center"/>
    </xf>
    <xf numFmtId="166" fontId="1" fillId="0" borderId="48" xfId="2" applyFill="1" applyBorder="1" applyAlignment="1">
      <alignment horizontal="right" vertical="center"/>
    </xf>
    <xf numFmtId="0" fontId="5" fillId="4" borderId="34" xfId="0" applyFont="1" applyFill="1" applyBorder="1" applyAlignment="1">
      <alignment horizontal="left" vertical="center" wrapText="1"/>
    </xf>
    <xf numFmtId="0" fontId="3" fillId="4" borderId="34" xfId="0" applyFont="1" applyFill="1" applyBorder="1" applyAlignment="1">
      <alignment horizontal="center" vertical="center" wrapText="1"/>
    </xf>
    <xf numFmtId="4" fontId="1" fillId="4" borderId="36" xfId="2" applyNumberFormat="1" applyFill="1" applyBorder="1" applyAlignment="1">
      <alignment horizontal="right" vertical="center"/>
    </xf>
    <xf numFmtId="166" fontId="1" fillId="4" borderId="33" xfId="2" applyFill="1" applyBorder="1" applyAlignment="1">
      <alignment horizontal="right" vertical="center"/>
    </xf>
    <xf numFmtId="166" fontId="1" fillId="4" borderId="37" xfId="2" applyFill="1" applyBorder="1" applyAlignment="1">
      <alignment horizontal="right" vertical="center"/>
    </xf>
    <xf numFmtId="166" fontId="1" fillId="4" borderId="35" xfId="2" applyFill="1" applyBorder="1" applyAlignment="1">
      <alignment horizontal="right" vertical="center"/>
    </xf>
    <xf numFmtId="166" fontId="1" fillId="4" borderId="34" xfId="2" applyFill="1" applyBorder="1" applyAlignment="1">
      <alignment horizontal="right" vertical="center"/>
    </xf>
    <xf numFmtId="166" fontId="1" fillId="4" borderId="36" xfId="2" applyFill="1" applyBorder="1" applyAlignment="1">
      <alignment horizontal="right" vertical="center"/>
    </xf>
    <xf numFmtId="166" fontId="1" fillId="4" borderId="38" xfId="2" applyFill="1" applyBorder="1" applyAlignment="1">
      <alignment horizontal="center" vertical="center"/>
    </xf>
    <xf numFmtId="0" fontId="5" fillId="4" borderId="36" xfId="0" applyFont="1" applyFill="1" applyBorder="1" applyAlignment="1">
      <alignment vertical="center"/>
    </xf>
    <xf numFmtId="0" fontId="3" fillId="5" borderId="36" xfId="0" applyFont="1" applyFill="1" applyBorder="1" applyAlignment="1">
      <alignment horizontal="center" vertical="center"/>
    </xf>
    <xf numFmtId="4" fontId="0" fillId="0" borderId="41" xfId="2" applyNumberFormat="1" applyFont="1" applyFill="1" applyBorder="1" applyAlignment="1">
      <alignment horizontal="right" vertical="center"/>
    </xf>
    <xf numFmtId="166" fontId="1" fillId="0" borderId="49" xfId="2" applyFill="1" applyBorder="1" applyAlignment="1">
      <alignment horizontal="right" vertical="center"/>
    </xf>
    <xf numFmtId="166" fontId="1" fillId="0" borderId="50" xfId="4" applyFill="1" applyBorder="1" applyAlignment="1" applyProtection="1">
      <alignment horizontal="right" vertical="center"/>
    </xf>
    <xf numFmtId="166" fontId="1" fillId="0" borderId="49" xfId="4" applyBorder="1" applyAlignment="1" applyProtection="1">
      <alignment horizontal="center" vertical="center"/>
    </xf>
    <xf numFmtId="0" fontId="3" fillId="0" borderId="51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 wrapText="1"/>
    </xf>
    <xf numFmtId="4" fontId="0" fillId="0" borderId="36" xfId="2" applyNumberFormat="1" applyFont="1" applyFill="1" applyBorder="1" applyAlignment="1">
      <alignment horizontal="right" vertical="center"/>
    </xf>
    <xf numFmtId="166" fontId="1" fillId="0" borderId="33" xfId="2" applyFill="1" applyBorder="1" applyAlignment="1">
      <alignment horizontal="right" vertical="center"/>
    </xf>
    <xf numFmtId="166" fontId="1" fillId="0" borderId="37" xfId="4" applyFill="1" applyBorder="1" applyAlignment="1" applyProtection="1">
      <alignment horizontal="right" vertical="center"/>
    </xf>
    <xf numFmtId="166" fontId="1" fillId="0" borderId="35" xfId="4" applyBorder="1" applyAlignment="1" applyProtection="1">
      <alignment horizontal="center" vertical="center"/>
    </xf>
    <xf numFmtId="166" fontId="1" fillId="0" borderId="33" xfId="4" applyBorder="1" applyAlignment="1" applyProtection="1">
      <alignment horizontal="center" vertical="center"/>
    </xf>
    <xf numFmtId="167" fontId="0" fillId="0" borderId="0" xfId="0" applyNumberFormat="1" applyAlignment="1">
      <alignment vertical="center"/>
    </xf>
    <xf numFmtId="0" fontId="3" fillId="3" borderId="52" xfId="0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/>
    </xf>
    <xf numFmtId="4" fontId="1" fillId="0" borderId="53" xfId="2" applyNumberFormat="1" applyFill="1" applyBorder="1" applyAlignment="1">
      <alignment horizontal="right" vertical="center"/>
    </xf>
    <xf numFmtId="166" fontId="1" fillId="0" borderId="50" xfId="2" applyFill="1" applyBorder="1" applyAlignment="1">
      <alignment horizontal="right" vertical="center"/>
    </xf>
    <xf numFmtId="166" fontId="1" fillId="0" borderId="54" xfId="2" applyFill="1" applyBorder="1" applyAlignment="1">
      <alignment horizontal="right" vertical="center"/>
    </xf>
    <xf numFmtId="166" fontId="1" fillId="0" borderId="43" xfId="2" applyFill="1" applyBorder="1" applyAlignment="1">
      <alignment horizontal="right" vertical="center"/>
    </xf>
    <xf numFmtId="166" fontId="1" fillId="0" borderId="53" xfId="2" applyFill="1" applyBorder="1" applyAlignment="1">
      <alignment horizontal="right" vertical="center"/>
    </xf>
    <xf numFmtId="166" fontId="1" fillId="0" borderId="55" xfId="2" applyFill="1" applyBorder="1" applyAlignment="1">
      <alignment horizontal="center" vertical="center"/>
    </xf>
    <xf numFmtId="166" fontId="1" fillId="0" borderId="8" xfId="2" applyFill="1" applyBorder="1" applyAlignment="1">
      <alignment horizontal="right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56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166" fontId="6" fillId="3" borderId="34" xfId="2" applyFont="1" applyFill="1" applyBorder="1" applyAlignment="1">
      <alignment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/>
    </xf>
    <xf numFmtId="4" fontId="6" fillId="4" borderId="36" xfId="2" applyNumberFormat="1" applyFont="1" applyFill="1" applyBorder="1" applyAlignment="1">
      <alignment horizontal="right" vertical="center"/>
    </xf>
    <xf numFmtId="166" fontId="6" fillId="4" borderId="35" xfId="2" applyFont="1" applyFill="1" applyBorder="1" applyAlignment="1">
      <alignment horizontal="right" vertical="center"/>
    </xf>
    <xf numFmtId="166" fontId="6" fillId="4" borderId="34" xfId="2" applyFont="1" applyFill="1" applyBorder="1" applyAlignment="1">
      <alignment horizontal="right" vertical="center"/>
    </xf>
    <xf numFmtId="166" fontId="6" fillId="4" borderId="36" xfId="2" applyFont="1" applyFill="1" applyBorder="1" applyAlignment="1">
      <alignment horizontal="right" vertical="center"/>
    </xf>
    <xf numFmtId="166" fontId="6" fillId="4" borderId="38" xfId="2" applyFont="1" applyFill="1" applyBorder="1" applyAlignment="1">
      <alignment horizontal="center" vertical="center"/>
    </xf>
    <xf numFmtId="0" fontId="5" fillId="4" borderId="36" xfId="2" applyNumberFormat="1" applyFont="1" applyFill="1" applyBorder="1" applyAlignment="1">
      <alignment horizontal="left" vertical="center"/>
    </xf>
    <xf numFmtId="4" fontId="1" fillId="0" borderId="36" xfId="2" applyNumberFormat="1" applyFill="1" applyBorder="1" applyAlignment="1">
      <alignment horizontal="right" vertical="center"/>
    </xf>
    <xf numFmtId="166" fontId="1" fillId="0" borderId="37" xfId="2" applyFill="1" applyBorder="1" applyAlignment="1">
      <alignment horizontal="right" vertical="center"/>
    </xf>
    <xf numFmtId="9" fontId="1" fillId="0" borderId="35" xfId="3" applyFill="1" applyBorder="1" applyAlignment="1">
      <alignment horizontal="right" vertical="center"/>
    </xf>
    <xf numFmtId="166" fontId="1" fillId="0" borderId="34" xfId="2" applyFill="1" applyBorder="1" applyAlignment="1">
      <alignment horizontal="right" vertical="center"/>
    </xf>
    <xf numFmtId="166" fontId="1" fillId="0" borderId="36" xfId="2" applyFill="1" applyBorder="1" applyAlignment="1">
      <alignment horizontal="right" vertical="center"/>
    </xf>
    <xf numFmtId="166" fontId="1" fillId="0" borderId="38" xfId="2" applyFill="1" applyBorder="1" applyAlignment="1">
      <alignment horizontal="center" vertical="center"/>
    </xf>
    <xf numFmtId="166" fontId="1" fillId="0" borderId="35" xfId="2" applyFill="1" applyBorder="1" applyAlignment="1">
      <alignment horizontal="right" vertical="center"/>
    </xf>
    <xf numFmtId="166" fontId="1" fillId="0" borderId="39" xfId="2" applyFill="1" applyBorder="1" applyAlignment="1">
      <alignment horizontal="right" vertical="center"/>
    </xf>
    <xf numFmtId="10" fontId="1" fillId="0" borderId="35" xfId="3" applyNumberFormat="1" applyFill="1" applyBorder="1" applyAlignment="1">
      <alignment horizontal="right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left" vertical="center" wrapText="1"/>
    </xf>
    <xf numFmtId="0" fontId="3" fillId="4" borderId="46" xfId="0" applyFont="1" applyFill="1" applyBorder="1" applyAlignment="1">
      <alignment horizontal="center" vertical="center" wrapText="1"/>
    </xf>
    <xf numFmtId="4" fontId="1" fillId="4" borderId="41" xfId="2" applyNumberFormat="1" applyFill="1" applyBorder="1" applyAlignment="1">
      <alignment horizontal="right" vertical="center"/>
    </xf>
    <xf numFmtId="166" fontId="1" fillId="4" borderId="40" xfId="2" applyFill="1" applyBorder="1" applyAlignment="1">
      <alignment horizontal="right" vertical="center"/>
    </xf>
    <xf numFmtId="166" fontId="1" fillId="4" borderId="44" xfId="2" applyFill="1" applyBorder="1" applyAlignment="1">
      <alignment horizontal="right" vertical="center"/>
    </xf>
    <xf numFmtId="166" fontId="1" fillId="4" borderId="45" xfId="2" applyFill="1" applyBorder="1" applyAlignment="1">
      <alignment horizontal="right" vertical="center"/>
    </xf>
    <xf numFmtId="166" fontId="1" fillId="4" borderId="46" xfId="2" applyFill="1" applyBorder="1" applyAlignment="1">
      <alignment horizontal="right" vertical="center"/>
    </xf>
    <xf numFmtId="166" fontId="1" fillId="4" borderId="41" xfId="2" applyFill="1" applyBorder="1" applyAlignment="1">
      <alignment horizontal="right" vertical="center"/>
    </xf>
    <xf numFmtId="166" fontId="1" fillId="4" borderId="47" xfId="2" applyFill="1" applyBorder="1" applyAlignment="1">
      <alignment horizontal="center" vertical="center"/>
    </xf>
    <xf numFmtId="0" fontId="5" fillId="4" borderId="41" xfId="0" applyFont="1" applyFill="1" applyBorder="1" applyAlignment="1">
      <alignment vertical="center"/>
    </xf>
    <xf numFmtId="166" fontId="6" fillId="4" borderId="40" xfId="2" applyFont="1" applyFill="1" applyBorder="1" applyAlignment="1">
      <alignment horizontal="right" vertical="center"/>
    </xf>
    <xf numFmtId="166" fontId="6" fillId="4" borderId="44" xfId="2" applyFont="1" applyFill="1" applyBorder="1" applyAlignment="1">
      <alignment horizontal="right" vertical="center"/>
    </xf>
    <xf numFmtId="166" fontId="6" fillId="4" borderId="48" xfId="2" applyFont="1" applyFill="1" applyBorder="1" applyAlignment="1">
      <alignment horizontal="right" vertical="center"/>
    </xf>
    <xf numFmtId="0" fontId="3" fillId="5" borderId="57" xfId="0" applyFont="1" applyFill="1" applyBorder="1" applyAlignment="1">
      <alignment horizontal="center" vertical="center"/>
    </xf>
    <xf numFmtId="4" fontId="1" fillId="0" borderId="57" xfId="2" applyNumberFormat="1" applyFill="1" applyBorder="1" applyAlignment="1">
      <alignment horizontal="right" vertical="center"/>
    </xf>
    <xf numFmtId="166" fontId="1" fillId="0" borderId="52" xfId="2" applyFill="1" applyBorder="1" applyAlignment="1">
      <alignment horizontal="right" vertical="center"/>
    </xf>
    <xf numFmtId="166" fontId="1" fillId="0" borderId="58" xfId="2" applyFill="1" applyBorder="1" applyAlignment="1">
      <alignment horizontal="right" vertical="center"/>
    </xf>
    <xf numFmtId="166" fontId="1" fillId="0" borderId="42" xfId="2" applyFill="1" applyBorder="1" applyAlignment="1">
      <alignment horizontal="right" vertical="center"/>
    </xf>
    <xf numFmtId="166" fontId="1" fillId="0" borderId="51" xfId="2" applyFill="1" applyBorder="1" applyAlignment="1">
      <alignment horizontal="right" vertical="center"/>
    </xf>
    <xf numFmtId="166" fontId="1" fillId="0" borderId="57" xfId="2" applyFill="1" applyBorder="1" applyAlignment="1">
      <alignment horizontal="right" vertical="center"/>
    </xf>
    <xf numFmtId="166" fontId="1" fillId="0" borderId="59" xfId="2" applyFill="1" applyBorder="1" applyAlignment="1">
      <alignment horizontal="center" vertical="center"/>
    </xf>
    <xf numFmtId="166" fontId="1" fillId="0" borderId="60" xfId="2" applyFill="1" applyBorder="1" applyAlignment="1">
      <alignment horizontal="right" vertical="center"/>
    </xf>
    <xf numFmtId="0" fontId="3" fillId="3" borderId="49" xfId="0" applyFont="1" applyFill="1" applyBorder="1" applyAlignment="1">
      <alignment horizontal="center" vertical="center"/>
    </xf>
    <xf numFmtId="0" fontId="3" fillId="5" borderId="53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4" fontId="1" fillId="0" borderId="43" xfId="2" applyNumberFormat="1" applyFill="1" applyBorder="1" applyAlignment="1">
      <alignment horizontal="right" vertical="center"/>
    </xf>
    <xf numFmtId="166" fontId="1" fillId="0" borderId="43" xfId="2" applyFill="1" applyBorder="1" applyAlignment="1">
      <alignment horizontal="center" vertical="center"/>
    </xf>
    <xf numFmtId="49" fontId="5" fillId="0" borderId="4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166" fontId="1" fillId="0" borderId="5" xfId="2" applyFill="1" applyBorder="1" applyAlignment="1">
      <alignment horizontal="right" vertical="center"/>
    </xf>
    <xf numFmtId="166" fontId="1" fillId="0" borderId="5" xfId="2" applyFill="1" applyBorder="1" applyAlignment="1">
      <alignment horizontal="center" vertical="center"/>
    </xf>
    <xf numFmtId="166" fontId="6" fillId="0" borderId="5" xfId="4" applyFont="1" applyFill="1" applyBorder="1" applyAlignment="1">
      <alignment horizontal="right" vertical="center"/>
    </xf>
    <xf numFmtId="166" fontId="6" fillId="0" borderId="6" xfId="2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169" fontId="0" fillId="0" borderId="0" xfId="0" applyNumberFormat="1" applyAlignment="1">
      <alignment horizontal="centerContinuous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66" fontId="1" fillId="0" borderId="0" xfId="2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6" fontId="6" fillId="2" borderId="2" xfId="2" applyFont="1" applyFill="1" applyBorder="1" applyAlignment="1">
      <alignment horizontal="center" vertical="center"/>
    </xf>
    <xf numFmtId="166" fontId="6" fillId="2" borderId="3" xfId="2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/>
    </xf>
    <xf numFmtId="0" fontId="0" fillId="7" borderId="7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left" vertical="center" wrapText="1"/>
    </xf>
    <xf numFmtId="166" fontId="0" fillId="7" borderId="0" xfId="2" applyFont="1" applyFill="1" applyBorder="1" applyAlignment="1">
      <alignment horizontal="center" vertical="center"/>
    </xf>
    <xf numFmtId="10" fontId="0" fillId="7" borderId="0" xfId="3" applyNumberFormat="1" applyFont="1" applyFill="1" applyBorder="1" applyAlignment="1">
      <alignment horizontal="center" vertical="center"/>
    </xf>
    <xf numFmtId="166" fontId="1" fillId="7" borderId="0" xfId="2" applyFill="1" applyBorder="1" applyAlignment="1">
      <alignment horizontal="center" vertical="center"/>
    </xf>
    <xf numFmtId="166" fontId="1" fillId="7" borderId="8" xfId="2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6" fontId="1" fillId="0" borderId="0" xfId="2" applyBorder="1" applyAlignment="1">
      <alignment horizontal="center" vertical="center"/>
    </xf>
    <xf numFmtId="166" fontId="1" fillId="0" borderId="8" xfId="2" applyBorder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66" fontId="1" fillId="0" borderId="0" xfId="4" applyAlignment="1">
      <alignment horizontal="center" vertical="center"/>
    </xf>
    <xf numFmtId="10" fontId="1" fillId="0" borderId="0" xfId="3" applyNumberFormat="1" applyBorder="1" applyAlignment="1">
      <alignment horizontal="center" vertical="center"/>
    </xf>
    <xf numFmtId="166" fontId="1" fillId="0" borderId="0" xfId="4" applyBorder="1" applyAlignment="1">
      <alignment horizontal="center" vertical="center"/>
    </xf>
    <xf numFmtId="166" fontId="1" fillId="0" borderId="8" xfId="4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170" fontId="0" fillId="0" borderId="10" xfId="0" applyNumberFormat="1" applyBorder="1" applyAlignment="1">
      <alignment horizontal="center" vertical="center"/>
    </xf>
    <xf numFmtId="166" fontId="1" fillId="0" borderId="10" xfId="4" applyBorder="1" applyAlignment="1">
      <alignment horizontal="center" vertical="center"/>
    </xf>
    <xf numFmtId="10" fontId="1" fillId="0" borderId="10" xfId="3" applyNumberFormat="1" applyBorder="1" applyAlignment="1">
      <alignment horizontal="center" vertical="center"/>
    </xf>
    <xf numFmtId="166" fontId="1" fillId="0" borderId="11" xfId="4" applyBorder="1" applyAlignment="1">
      <alignment horizontal="center" vertical="center"/>
    </xf>
    <xf numFmtId="166" fontId="1" fillId="7" borderId="0" xfId="4" applyFill="1" applyBorder="1" applyAlignment="1">
      <alignment horizontal="center" vertical="center"/>
    </xf>
    <xf numFmtId="166" fontId="1" fillId="7" borderId="8" xfId="4" applyFill="1" applyBorder="1" applyAlignment="1">
      <alignment horizontal="center" vertical="center"/>
    </xf>
    <xf numFmtId="0" fontId="6" fillId="0" borderId="57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0" fontId="6" fillId="0" borderId="61" xfId="0" applyFont="1" applyBorder="1" applyAlignment="1">
      <alignment horizontal="center" vertical="center"/>
    </xf>
    <xf numFmtId="170" fontId="6" fillId="0" borderId="61" xfId="0" applyNumberFormat="1" applyFont="1" applyBorder="1" applyAlignment="1">
      <alignment horizontal="center" vertical="center"/>
    </xf>
    <xf numFmtId="10" fontId="6" fillId="0" borderId="61" xfId="3" applyNumberFormat="1" applyFont="1" applyBorder="1" applyAlignment="1">
      <alignment horizontal="center" vertical="center"/>
    </xf>
    <xf numFmtId="166" fontId="6" fillId="0" borderId="61" xfId="4" applyFont="1" applyBorder="1" applyAlignment="1">
      <alignment horizontal="center" vertical="center"/>
    </xf>
    <xf numFmtId="166" fontId="6" fillId="0" borderId="60" xfId="4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65" fontId="1" fillId="0" borderId="0" xfId="1" applyBorder="1" applyAlignment="1">
      <alignment horizontal="center" vertical="center"/>
    </xf>
    <xf numFmtId="167" fontId="1" fillId="0" borderId="8" xfId="4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62" xfId="0" applyBorder="1" applyAlignment="1">
      <alignment horizontal="left" vertical="center"/>
    </xf>
    <xf numFmtId="0" fontId="0" fillId="0" borderId="62" xfId="0" applyBorder="1" applyAlignment="1">
      <alignment horizontal="center" vertical="center"/>
    </xf>
    <xf numFmtId="170" fontId="0" fillId="0" borderId="62" xfId="0" applyNumberFormat="1" applyBorder="1" applyAlignment="1">
      <alignment horizontal="center" vertical="center"/>
    </xf>
    <xf numFmtId="166" fontId="1" fillId="0" borderId="62" xfId="4" applyBorder="1" applyAlignment="1">
      <alignment horizontal="center" vertical="center"/>
    </xf>
    <xf numFmtId="166" fontId="1" fillId="0" borderId="62" xfId="4" applyBorder="1" applyAlignment="1">
      <alignment horizontal="right" vertical="center"/>
    </xf>
    <xf numFmtId="167" fontId="1" fillId="0" borderId="48" xfId="4" applyNumberFormat="1" applyBorder="1" applyAlignment="1">
      <alignment horizontal="center" vertical="center"/>
    </xf>
    <xf numFmtId="170" fontId="6" fillId="0" borderId="61" xfId="0" applyNumberFormat="1" applyFont="1" applyBorder="1" applyAlignment="1">
      <alignment horizontal="center" vertical="center"/>
    </xf>
    <xf numFmtId="10" fontId="6" fillId="0" borderId="61" xfId="3" applyNumberFormat="1" applyFont="1" applyBorder="1" applyAlignment="1">
      <alignment horizontal="center" vertical="center"/>
    </xf>
    <xf numFmtId="167" fontId="6" fillId="0" borderId="60" xfId="4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1" fontId="0" fillId="0" borderId="0" xfId="0" applyNumberFormat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0" fillId="8" borderId="0" xfId="0" applyFill="1" applyAlignment="1">
      <alignment horizontal="center" vertical="center"/>
    </xf>
    <xf numFmtId="165" fontId="1" fillId="6" borderId="0" xfId="1" applyFill="1" applyBorder="1" applyAlignment="1">
      <alignment horizontal="center" vertical="center"/>
    </xf>
    <xf numFmtId="0" fontId="0" fillId="0" borderId="62" xfId="0" applyBorder="1" applyAlignment="1">
      <alignment horizontal="right" vertical="center"/>
    </xf>
    <xf numFmtId="0" fontId="0" fillId="0" borderId="61" xfId="0" applyBorder="1" applyAlignment="1">
      <alignment horizontal="center" vertical="center"/>
    </xf>
    <xf numFmtId="166" fontId="1" fillId="0" borderId="61" xfId="4" applyBorder="1" applyAlignment="1">
      <alignment horizontal="right" vertical="center"/>
    </xf>
    <xf numFmtId="0" fontId="10" fillId="0" borderId="57" xfId="0" applyFont="1" applyBorder="1" applyAlignment="1">
      <alignment vertical="center"/>
    </xf>
    <xf numFmtId="0" fontId="10" fillId="0" borderId="61" xfId="0" applyFont="1" applyBorder="1" applyAlignment="1">
      <alignment vertical="center"/>
    </xf>
    <xf numFmtId="0" fontId="10" fillId="0" borderId="61" xfId="0" applyFont="1" applyBorder="1" applyAlignment="1">
      <alignment horizontal="center" vertical="center"/>
    </xf>
    <xf numFmtId="0" fontId="0" fillId="0" borderId="61" xfId="0" applyBorder="1"/>
    <xf numFmtId="0" fontId="10" fillId="0" borderId="60" xfId="0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172" fontId="11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73" fontId="11" fillId="0" borderId="0" xfId="0" applyNumberFormat="1" applyFont="1" applyAlignment="1">
      <alignment horizontal="right" vertical="center"/>
    </xf>
    <xf numFmtId="173" fontId="11" fillId="0" borderId="8" xfId="0" applyNumberFormat="1" applyFont="1" applyBorder="1" applyAlignment="1">
      <alignment horizontal="right" vertical="center"/>
    </xf>
    <xf numFmtId="0" fontId="11" fillId="0" borderId="41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11" fillId="0" borderId="62" xfId="0" applyFont="1" applyBorder="1" applyAlignment="1">
      <alignment horizontal="right" vertical="center"/>
    </xf>
    <xf numFmtId="173" fontId="11" fillId="0" borderId="48" xfId="0" applyNumberFormat="1" applyFont="1" applyBorder="1" applyAlignment="1">
      <alignment horizontal="right" vertical="center"/>
    </xf>
    <xf numFmtId="0" fontId="10" fillId="0" borderId="57" xfId="0" applyFont="1" applyBorder="1" applyAlignment="1">
      <alignment horizontal="left" vertical="center"/>
    </xf>
    <xf numFmtId="0" fontId="11" fillId="0" borderId="61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61" xfId="0" applyFont="1" applyBorder="1" applyAlignment="1">
      <alignment horizontal="right" vertical="center"/>
    </xf>
    <xf numFmtId="0" fontId="10" fillId="0" borderId="60" xfId="0" applyFont="1" applyBorder="1" applyAlignment="1">
      <alignment horizontal="right" vertical="center"/>
    </xf>
    <xf numFmtId="0" fontId="0" fillId="0" borderId="53" xfId="0" applyBorder="1"/>
    <xf numFmtId="0" fontId="11" fillId="0" borderId="0" xfId="0" applyFont="1" applyAlignment="1">
      <alignment horizontal="right" vertical="center"/>
    </xf>
    <xf numFmtId="0" fontId="0" fillId="0" borderId="41" xfId="0" applyBorder="1"/>
    <xf numFmtId="0" fontId="0" fillId="0" borderId="62" xfId="0" applyBorder="1"/>
    <xf numFmtId="172" fontId="11" fillId="0" borderId="48" xfId="0" applyNumberFormat="1" applyFont="1" applyBorder="1" applyAlignment="1">
      <alignment horizontal="right" vertical="center"/>
    </xf>
    <xf numFmtId="0" fontId="11" fillId="6" borderId="0" xfId="0" applyFont="1" applyFill="1" applyAlignment="1">
      <alignment horizontal="left" vertical="center" wrapText="1"/>
    </xf>
    <xf numFmtId="172" fontId="11" fillId="8" borderId="0" xfId="0" applyNumberFormat="1" applyFont="1" applyFill="1" applyAlignment="1">
      <alignment horizontal="center" vertical="center"/>
    </xf>
    <xf numFmtId="173" fontId="11" fillId="6" borderId="0" xfId="0" applyNumberFormat="1" applyFont="1" applyFill="1" applyAlignment="1">
      <alignment horizontal="right" vertical="center"/>
    </xf>
    <xf numFmtId="166" fontId="1" fillId="6" borderId="8" xfId="4" applyFill="1" applyBorder="1" applyAlignment="1">
      <alignment horizontal="center" vertical="center"/>
    </xf>
    <xf numFmtId="0" fontId="11" fillId="0" borderId="62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174" fontId="0" fillId="0" borderId="8" xfId="0" applyNumberFormat="1" applyBorder="1"/>
    <xf numFmtId="0" fontId="0" fillId="0" borderId="8" xfId="0" applyBorder="1"/>
    <xf numFmtId="0" fontId="12" fillId="0" borderId="5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66" fontId="13" fillId="0" borderId="0" xfId="4" applyFont="1" applyBorder="1" applyAlignment="1">
      <alignment horizontal="center" vertical="center"/>
    </xf>
    <xf numFmtId="174" fontId="0" fillId="0" borderId="48" xfId="0" applyNumberFormat="1" applyBorder="1"/>
    <xf numFmtId="0" fontId="6" fillId="0" borderId="57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170" fontId="0" fillId="0" borderId="61" xfId="0" applyNumberFormat="1" applyBorder="1" applyAlignment="1">
      <alignment horizontal="center" vertical="center"/>
    </xf>
    <xf numFmtId="166" fontId="1" fillId="0" borderId="61" xfId="4" applyBorder="1" applyAlignment="1">
      <alignment horizontal="center" vertical="center"/>
    </xf>
    <xf numFmtId="10" fontId="1" fillId="0" borderId="61" xfId="3" applyNumberFormat="1" applyBorder="1" applyAlignment="1">
      <alignment horizontal="center" vertical="center"/>
    </xf>
    <xf numFmtId="166" fontId="1" fillId="0" borderId="60" xfId="4" applyBorder="1" applyAlignment="1">
      <alignment horizontal="center" vertical="center"/>
    </xf>
    <xf numFmtId="0" fontId="6" fillId="0" borderId="5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1" fillId="0" borderId="0" xfId="3" applyNumberFormat="1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10" fontId="1" fillId="0" borderId="62" xfId="3" applyNumberFormat="1" applyBorder="1" applyAlignment="1">
      <alignment horizontal="center" vertical="center"/>
    </xf>
    <xf numFmtId="166" fontId="1" fillId="0" borderId="48" xfId="4" applyBorder="1" applyAlignment="1">
      <alignment horizontal="center" vertical="center"/>
    </xf>
    <xf numFmtId="0" fontId="0" fillId="0" borderId="61" xfId="0" applyBorder="1" applyAlignment="1">
      <alignment horizontal="left" vertical="center"/>
    </xf>
    <xf numFmtId="0" fontId="0" fillId="6" borderId="53" xfId="0" applyFill="1" applyBorder="1" applyAlignment="1">
      <alignment horizontal="left" vertical="center"/>
    </xf>
    <xf numFmtId="166" fontId="1" fillId="6" borderId="0" xfId="3" applyNumberFormat="1" applyFill="1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0" fontId="6" fillId="0" borderId="57" xfId="0" applyFont="1" applyBorder="1" applyAlignment="1">
      <alignment vertical="center"/>
    </xf>
    <xf numFmtId="0" fontId="0" fillId="0" borderId="61" xfId="0" applyBorder="1" applyAlignment="1">
      <alignment vertical="center"/>
    </xf>
    <xf numFmtId="170" fontId="0" fillId="0" borderId="61" xfId="0" applyNumberFormat="1" applyBorder="1" applyAlignment="1">
      <alignment vertical="center"/>
    </xf>
    <xf numFmtId="10" fontId="1" fillId="0" borderId="61" xfId="3" applyNumberFormat="1" applyFill="1" applyBorder="1" applyAlignment="1">
      <alignment vertical="center"/>
    </xf>
    <xf numFmtId="166" fontId="1" fillId="0" borderId="61" xfId="4" applyFill="1" applyBorder="1" applyAlignment="1">
      <alignment horizontal="center" vertical="center"/>
    </xf>
    <xf numFmtId="166" fontId="1" fillId="0" borderId="60" xfId="4" applyFill="1" applyBorder="1" applyAlignment="1">
      <alignment horizontal="center" vertical="center"/>
    </xf>
    <xf numFmtId="0" fontId="0" fillId="0" borderId="53" xfId="0" applyBorder="1" applyAlignment="1">
      <alignment vertical="center"/>
    </xf>
    <xf numFmtId="170" fontId="0" fillId="0" borderId="0" xfId="0" applyNumberFormat="1" applyAlignment="1">
      <alignment vertical="center"/>
    </xf>
    <xf numFmtId="10" fontId="1" fillId="0" borderId="0" xfId="3" applyNumberFormat="1" applyFill="1" applyBorder="1" applyAlignment="1">
      <alignment vertical="center"/>
    </xf>
    <xf numFmtId="166" fontId="1" fillId="0" borderId="0" xfId="4" applyFill="1" applyBorder="1" applyAlignment="1">
      <alignment horizontal="center" vertical="center"/>
    </xf>
    <xf numFmtId="166" fontId="1" fillId="0" borderId="8" xfId="4" applyFill="1" applyBorder="1" applyAlignment="1">
      <alignment horizontal="center" vertical="center"/>
    </xf>
    <xf numFmtId="166" fontId="1" fillId="0" borderId="0" xfId="4" applyFill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62" xfId="0" applyBorder="1" applyAlignment="1">
      <alignment vertical="center"/>
    </xf>
    <xf numFmtId="170" fontId="0" fillId="0" borderId="62" xfId="0" applyNumberFormat="1" applyBorder="1" applyAlignment="1">
      <alignment vertical="center"/>
    </xf>
    <xf numFmtId="10" fontId="1" fillId="0" borderId="62" xfId="3" applyNumberFormat="1" applyFill="1" applyBorder="1" applyAlignment="1">
      <alignment vertical="center"/>
    </xf>
    <xf numFmtId="166" fontId="1" fillId="0" borderId="62" xfId="4" applyFill="1" applyBorder="1" applyAlignment="1">
      <alignment horizontal="center" vertical="center"/>
    </xf>
    <xf numFmtId="166" fontId="1" fillId="0" borderId="48" xfId="4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166" fontId="1" fillId="6" borderId="0" xfId="4" applyFill="1" applyBorder="1" applyAlignment="1">
      <alignment vertical="center"/>
    </xf>
    <xf numFmtId="0" fontId="6" fillId="0" borderId="53" xfId="0" applyFont="1" applyBorder="1" applyAlignment="1">
      <alignment vertical="center"/>
    </xf>
    <xf numFmtId="0" fontId="11" fillId="0" borderId="60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70" fontId="6" fillId="0" borderId="0" xfId="0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166" fontId="6" fillId="0" borderId="0" xfId="4" applyFont="1" applyFill="1" applyBorder="1" applyAlignment="1">
      <alignment horizontal="center" vertical="center"/>
    </xf>
    <xf numFmtId="166" fontId="6" fillId="0" borderId="8" xfId="4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7" borderId="0" xfId="4" applyNumberFormat="1" applyFill="1" applyBorder="1" applyAlignment="1">
      <alignment horizontal="center" vertical="center"/>
    </xf>
    <xf numFmtId="0" fontId="11" fillId="0" borderId="57" xfId="0" applyFont="1" applyBorder="1" applyAlignment="1">
      <alignment horizontal="left" vertical="center"/>
    </xf>
    <xf numFmtId="0" fontId="11" fillId="0" borderId="61" xfId="0" applyFont="1" applyBorder="1" applyAlignment="1">
      <alignment horizontal="left" vertical="center" wrapText="1"/>
    </xf>
    <xf numFmtId="0" fontId="12" fillId="0" borderId="61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0" fillId="0" borderId="5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61" xfId="0" applyFont="1" applyBorder="1" applyAlignment="1">
      <alignment horizontal="right" vertical="center"/>
    </xf>
    <xf numFmtId="0" fontId="10" fillId="0" borderId="62" xfId="0" applyFont="1" applyBorder="1" applyAlignment="1">
      <alignment horizontal="right" vertical="center"/>
    </xf>
    <xf numFmtId="166" fontId="0" fillId="7" borderId="0" xfId="4" applyFont="1" applyFill="1" applyBorder="1" applyAlignment="1">
      <alignment horizontal="center" vertical="center"/>
    </xf>
    <xf numFmtId="0" fontId="10" fillId="0" borderId="57" xfId="0" applyFont="1" applyBorder="1" applyAlignment="1">
      <alignment horizontal="left" vertical="center"/>
    </xf>
    <xf numFmtId="0" fontId="10" fillId="0" borderId="61" xfId="0" applyFont="1" applyBorder="1" applyAlignment="1">
      <alignment horizontal="left" vertical="center"/>
    </xf>
    <xf numFmtId="0" fontId="6" fillId="0" borderId="61" xfId="0" applyFont="1" applyBorder="1"/>
    <xf numFmtId="0" fontId="10" fillId="0" borderId="0" xfId="0" applyFont="1" applyAlignment="1">
      <alignment horizontal="center" vertical="center"/>
    </xf>
    <xf numFmtId="0" fontId="0" fillId="0" borderId="48" xfId="0" applyBorder="1"/>
    <xf numFmtId="0" fontId="10" fillId="0" borderId="0" xfId="0" applyFont="1" applyAlignment="1">
      <alignment horizontal="right" vertical="center"/>
    </xf>
    <xf numFmtId="169" fontId="0" fillId="0" borderId="0" xfId="0" applyNumberFormat="1" applyAlignment="1">
      <alignment horizontal="center" vertical="center" wrapText="1"/>
    </xf>
    <xf numFmtId="169" fontId="0" fillId="0" borderId="0" xfId="0" applyNumberForma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0" borderId="0" xfId="0" applyFont="1"/>
    <xf numFmtId="0" fontId="3" fillId="0" borderId="9" xfId="0" applyFont="1" applyBorder="1"/>
    <xf numFmtId="0" fontId="3" fillId="0" borderId="10" xfId="0" applyFont="1" applyBorder="1"/>
    <xf numFmtId="0" fontId="4" fillId="0" borderId="10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0" xfId="0" applyFont="1"/>
    <xf numFmtId="4" fontId="3" fillId="0" borderId="0" xfId="0" applyNumberFormat="1" applyFont="1"/>
    <xf numFmtId="0" fontId="6" fillId="0" borderId="1" xfId="0" applyFont="1" applyBorder="1" applyAlignment="1">
      <alignment horizontal="right" vertical="center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right" vertical="center"/>
    </xf>
    <xf numFmtId="10" fontId="1" fillId="0" borderId="3" xfId="3" applyNumberFormat="1" applyFill="1" applyBorder="1" applyAlignment="1">
      <alignment horizontal="right"/>
    </xf>
    <xf numFmtId="4" fontId="0" fillId="0" borderId="0" xfId="0" applyNumberFormat="1" applyAlignment="1">
      <alignment horizontal="center"/>
    </xf>
    <xf numFmtId="4" fontId="0" fillId="0" borderId="0" xfId="0" applyNumberFormat="1"/>
    <xf numFmtId="17" fontId="0" fillId="0" borderId="0" xfId="0" applyNumberFormat="1" applyAlignment="1">
      <alignment horizontal="left"/>
    </xf>
    <xf numFmtId="0" fontId="6" fillId="0" borderId="7" xfId="0" applyFon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2" fontId="1" fillId="0" borderId="8" xfId="3" applyNumberFormat="1" applyFill="1" applyBorder="1" applyAlignment="1">
      <alignment horizontal="right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0" fontId="1" fillId="0" borderId="8" xfId="3" applyNumberFormat="1" applyFill="1" applyBorder="1"/>
    <xf numFmtId="0" fontId="6" fillId="0" borderId="9" xfId="0" applyFont="1" applyBorder="1"/>
    <xf numFmtId="0" fontId="0" fillId="0" borderId="10" xfId="0" applyBorder="1"/>
    <xf numFmtId="4" fontId="6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0" xfId="0" applyAlignment="1">
      <alignment wrapText="1"/>
    </xf>
    <xf numFmtId="0" fontId="5" fillId="0" borderId="6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75" fontId="5" fillId="0" borderId="13" xfId="0" applyNumberFormat="1" applyFont="1" applyBorder="1" applyAlignment="1">
      <alignment horizontal="centerContinuous" vertical="center" wrapText="1"/>
    </xf>
    <xf numFmtId="175" fontId="5" fillId="0" borderId="2" xfId="0" applyNumberFormat="1" applyFont="1" applyBorder="1" applyAlignment="1">
      <alignment horizontal="centerContinuous" vertical="center" wrapText="1"/>
    </xf>
    <xf numFmtId="175" fontId="5" fillId="0" borderId="3" xfId="0" applyNumberFormat="1" applyFont="1" applyBorder="1" applyAlignment="1">
      <alignment horizontal="centerContinuous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6" fillId="0" borderId="0" xfId="0" applyFont="1" applyAlignment="1">
      <alignment horizontal="center"/>
    </xf>
    <xf numFmtId="0" fontId="5" fillId="0" borderId="6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76" fontId="5" fillId="0" borderId="53" xfId="0" applyNumberFormat="1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5" fillId="3" borderId="12" xfId="0" applyFont="1" applyFill="1" applyBorder="1" applyAlignment="1">
      <alignment horizontal="center" vertical="center"/>
    </xf>
    <xf numFmtId="0" fontId="5" fillId="0" borderId="16" xfId="0" applyFont="1" applyBorder="1"/>
    <xf numFmtId="166" fontId="1" fillId="0" borderId="16" xfId="4" applyFill="1" applyBorder="1" applyAlignment="1">
      <alignment horizontal="center" vertical="center" wrapText="1"/>
    </xf>
    <xf numFmtId="166" fontId="1" fillId="0" borderId="16" xfId="4" applyBorder="1" applyAlignment="1">
      <alignment horizontal="center" vertical="center"/>
    </xf>
    <xf numFmtId="166" fontId="1" fillId="0" borderId="23" xfId="4" applyBorder="1" applyAlignment="1"/>
    <xf numFmtId="166" fontId="0" fillId="0" borderId="0" xfId="0" applyNumberFormat="1"/>
    <xf numFmtId="0" fontId="5" fillId="5" borderId="7" xfId="0" applyFont="1" applyFill="1" applyBorder="1" applyAlignment="1">
      <alignment horizontal="center" vertical="center"/>
    </xf>
    <xf numFmtId="0" fontId="5" fillId="0" borderId="34" xfId="0" applyFont="1" applyBorder="1"/>
    <xf numFmtId="10" fontId="1" fillId="0" borderId="34" xfId="3" applyNumberFormat="1" applyFill="1" applyBorder="1" applyAlignment="1">
      <alignment horizontal="center" vertical="center" wrapText="1"/>
    </xf>
    <xf numFmtId="10" fontId="0" fillId="0" borderId="34" xfId="0" applyNumberFormat="1" applyBorder="1" applyAlignment="1">
      <alignment horizontal="center" vertical="center"/>
    </xf>
    <xf numFmtId="0" fontId="0" fillId="0" borderId="37" xfId="0" applyBorder="1"/>
    <xf numFmtId="10" fontId="0" fillId="0" borderId="0" xfId="0" applyNumberFormat="1"/>
    <xf numFmtId="0" fontId="0" fillId="0" borderId="7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/>
    <xf numFmtId="166" fontId="1" fillId="0" borderId="34" xfId="4" applyFill="1" applyBorder="1" applyAlignment="1">
      <alignment horizontal="center" vertical="center" wrapText="1"/>
    </xf>
    <xf numFmtId="166" fontId="1" fillId="0" borderId="36" xfId="4" applyFill="1" applyBorder="1" applyAlignment="1">
      <alignment horizontal="center" vertical="center" wrapText="1"/>
    </xf>
    <xf numFmtId="166" fontId="0" fillId="0" borderId="36" xfId="0" applyNumberFormat="1" applyBorder="1" applyAlignment="1">
      <alignment horizontal="center" vertical="center"/>
    </xf>
    <xf numFmtId="166" fontId="0" fillId="0" borderId="39" xfId="0" applyNumberFormat="1" applyBorder="1" applyAlignment="1">
      <alignment horizontal="center" vertical="center"/>
    </xf>
    <xf numFmtId="0" fontId="5" fillId="0" borderId="51" xfId="0" applyFont="1" applyBorder="1"/>
    <xf numFmtId="10" fontId="1" fillId="0" borderId="51" xfId="3" applyNumberFormat="1" applyFill="1" applyBorder="1" applyAlignment="1">
      <alignment horizontal="center" vertical="center" wrapText="1"/>
    </xf>
    <xf numFmtId="10" fontId="0" fillId="0" borderId="51" xfId="0" applyNumberFormat="1" applyBorder="1" applyAlignment="1">
      <alignment horizontal="center" vertical="center"/>
    </xf>
    <xf numFmtId="0" fontId="0" fillId="0" borderId="58" xfId="0" applyBorder="1"/>
    <xf numFmtId="0" fontId="0" fillId="2" borderId="36" xfId="0" applyFill="1" applyBorder="1"/>
    <xf numFmtId="0" fontId="0" fillId="2" borderId="56" xfId="0" applyFill="1" applyBorder="1"/>
    <xf numFmtId="0" fontId="5" fillId="2" borderId="56" xfId="0" applyFont="1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 vertical="center"/>
    </xf>
    <xf numFmtId="0" fontId="0" fillId="2" borderId="35" xfId="0" applyFill="1" applyBorder="1"/>
    <xf numFmtId="10" fontId="0" fillId="0" borderId="51" xfId="3" applyNumberFormat="1" applyFont="1" applyFill="1" applyBorder="1" applyAlignment="1">
      <alignment horizontal="center" vertical="center" wrapText="1"/>
    </xf>
    <xf numFmtId="0" fontId="0" fillId="3" borderId="65" xfId="0" applyFill="1" applyBorder="1"/>
    <xf numFmtId="0" fontId="6" fillId="3" borderId="66" xfId="0" applyFont="1" applyFill="1" applyBorder="1"/>
    <xf numFmtId="166" fontId="6" fillId="3" borderId="66" xfId="0" applyNumberFormat="1" applyFont="1" applyFill="1" applyBorder="1" applyAlignment="1">
      <alignment horizontal="center" vertical="center" wrapText="1"/>
    </xf>
    <xf numFmtId="166" fontId="6" fillId="3" borderId="67" xfId="0" applyNumberFormat="1" applyFont="1" applyFill="1" applyBorder="1" applyAlignment="1">
      <alignment horizontal="center" vertical="center" wrapText="1"/>
    </xf>
    <xf numFmtId="166" fontId="6" fillId="3" borderId="67" xfId="4" applyFont="1" applyFill="1" applyBorder="1" applyAlignment="1"/>
    <xf numFmtId="166" fontId="6" fillId="3" borderId="6" xfId="4" applyFont="1" applyFill="1" applyBorder="1" applyAlignment="1"/>
    <xf numFmtId="0" fontId="0" fillId="0" borderId="64" xfId="0" applyBorder="1"/>
    <xf numFmtId="0" fontId="5" fillId="0" borderId="27" xfId="0" applyFont="1" applyBorder="1"/>
    <xf numFmtId="177" fontId="6" fillId="5" borderId="27" xfId="0" applyNumberFormat="1" applyFont="1" applyFill="1" applyBorder="1" applyAlignment="1">
      <alignment horizontal="center" vertical="center" wrapText="1"/>
    </xf>
    <xf numFmtId="177" fontId="6" fillId="5" borderId="25" xfId="0" applyNumberFormat="1" applyFont="1" applyFill="1" applyBorder="1" applyAlignment="1">
      <alignment horizontal="center" vertical="center" wrapText="1"/>
    </xf>
    <xf numFmtId="10" fontId="6" fillId="5" borderId="25" xfId="4" applyNumberFormat="1" applyFont="1" applyFill="1" applyBorder="1" applyAlignment="1">
      <alignment horizontal="center"/>
    </xf>
    <xf numFmtId="10" fontId="0" fillId="5" borderId="11" xfId="0" applyNumberFormat="1" applyFill="1" applyBorder="1" applyAlignment="1">
      <alignment horizontal="center"/>
    </xf>
    <xf numFmtId="10" fontId="1" fillId="0" borderId="0" xfId="3" applyNumberFormat="1"/>
    <xf numFmtId="0" fontId="9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</cellXfs>
  <cellStyles count="5">
    <cellStyle name="Moeda" xfId="2" builtinId="4"/>
    <cellStyle name="Moeda 2" xfId="4" xr:uid="{D5BE0AED-CD11-4407-B051-6EB7ABB578DF}"/>
    <cellStyle name="Normal" xfId="0" builtinId="0"/>
    <cellStyle name="Porcentagem 2" xfId="3" xr:uid="{803CC4CA-7BD4-4C60-B434-58A7BD1E2ED2}"/>
    <cellStyle name="Vírgula" xfId="1" builtinId="3"/>
  </cellStyles>
  <dxfs count="18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187</xdr:row>
      <xdr:rowOff>4182</xdr:rowOff>
    </xdr:from>
    <xdr:to>
      <xdr:col>9</xdr:col>
      <xdr:colOff>733425</xdr:colOff>
      <xdr:row>205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156E91-2E8D-423A-9A31-40B1C4BC9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48095907"/>
          <a:ext cx="6724650" cy="3062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76199</xdr:colOff>
      <xdr:row>187</xdr:row>
      <xdr:rowOff>63846</xdr:rowOff>
    </xdr:from>
    <xdr:to>
      <xdr:col>14</xdr:col>
      <xdr:colOff>847724</xdr:colOff>
      <xdr:row>197</xdr:row>
      <xdr:rowOff>152399</xdr:rowOff>
    </xdr:to>
    <xdr:pic>
      <xdr:nvPicPr>
        <xdr:cNvPr id="3" name="Imagem 2" descr="Ideal Ferros: Peso do vergalhão 3/8&quot; 5/16&quot; 1/2&quot; e 1/4&quot;">
          <a:extLst>
            <a:ext uri="{FF2B5EF4-FFF2-40B4-BE49-F238E27FC236}">
              <a16:creationId xmlns:a16="http://schemas.microsoft.com/office/drawing/2014/main" id="{E6A36946-E7F4-4AE3-AD13-12D1D89B8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49" y="48155571"/>
          <a:ext cx="3581400" cy="1707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28575</xdr:colOff>
      <xdr:row>7</xdr:row>
      <xdr:rowOff>28575</xdr:rowOff>
    </xdr:from>
    <xdr:to>
      <xdr:col>20</xdr:col>
      <xdr:colOff>959908</xdr:colOff>
      <xdr:row>8</xdr:row>
      <xdr:rowOff>131233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4D13F103-494C-4502-985D-A788CDA47680}"/>
            </a:ext>
          </a:extLst>
        </xdr:cNvPr>
        <xdr:cNvSpPr/>
      </xdr:nvSpPr>
      <xdr:spPr>
        <a:xfrm>
          <a:off x="17868900" y="1295400"/>
          <a:ext cx="931333" cy="264583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ysClr val="windowText" lastClr="000000"/>
              </a:solidFill>
            </a:rPr>
            <a:t>+ LINHA</a:t>
          </a:r>
        </a:p>
      </xdr:txBody>
    </xdr:sp>
    <xdr:clientData/>
  </xdr:twoCellAnchor>
  <xdr:twoCellAnchor>
    <xdr:from>
      <xdr:col>21</xdr:col>
      <xdr:colOff>57150</xdr:colOff>
      <xdr:row>7</xdr:row>
      <xdr:rowOff>28575</xdr:rowOff>
    </xdr:from>
    <xdr:to>
      <xdr:col>22</xdr:col>
      <xdr:colOff>102658</xdr:colOff>
      <xdr:row>8</xdr:row>
      <xdr:rowOff>131233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87E2DEF6-61B2-43BC-87A3-6E668862EDAE}"/>
            </a:ext>
          </a:extLst>
        </xdr:cNvPr>
        <xdr:cNvSpPr/>
      </xdr:nvSpPr>
      <xdr:spPr>
        <a:xfrm>
          <a:off x="18869025" y="1295400"/>
          <a:ext cx="1245658" cy="264583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ysClr val="windowText" lastClr="000000"/>
              </a:solidFill>
            </a:rPr>
            <a:t>- LINHA</a:t>
          </a:r>
        </a:p>
      </xdr:txBody>
    </xdr:sp>
    <xdr:clientData/>
  </xdr:twoCellAnchor>
  <xdr:twoCellAnchor>
    <xdr:from>
      <xdr:col>22</xdr:col>
      <xdr:colOff>171450</xdr:colOff>
      <xdr:row>7</xdr:row>
      <xdr:rowOff>28575</xdr:rowOff>
    </xdr:from>
    <xdr:to>
      <xdr:col>23</xdr:col>
      <xdr:colOff>264583</xdr:colOff>
      <xdr:row>8</xdr:row>
      <xdr:rowOff>131233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0DF8E0D9-9A3A-4033-BA1C-9CA22AAA21A2}"/>
            </a:ext>
          </a:extLst>
        </xdr:cNvPr>
        <xdr:cNvSpPr/>
      </xdr:nvSpPr>
      <xdr:spPr>
        <a:xfrm>
          <a:off x="20183475" y="1295400"/>
          <a:ext cx="1255183" cy="264583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ysClr val="windowText" lastClr="000000"/>
              </a:solidFill>
            </a:rPr>
            <a:t>+ SERVIÇO</a:t>
          </a:r>
        </a:p>
      </xdr:txBody>
    </xdr:sp>
    <xdr:clientData/>
  </xdr:twoCellAnchor>
  <xdr:twoCellAnchor>
    <xdr:from>
      <xdr:col>23</xdr:col>
      <xdr:colOff>333375</xdr:colOff>
      <xdr:row>7</xdr:row>
      <xdr:rowOff>28575</xdr:rowOff>
    </xdr:from>
    <xdr:to>
      <xdr:col>24</xdr:col>
      <xdr:colOff>455083</xdr:colOff>
      <xdr:row>8</xdr:row>
      <xdr:rowOff>131233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4DE23416-7484-4DC6-8E8A-7F5EF7E6C397}"/>
            </a:ext>
          </a:extLst>
        </xdr:cNvPr>
        <xdr:cNvSpPr/>
      </xdr:nvSpPr>
      <xdr:spPr>
        <a:xfrm>
          <a:off x="21507450" y="1295400"/>
          <a:ext cx="931333" cy="264583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ysClr val="windowText" lastClr="000000"/>
              </a:solidFill>
            </a:rPr>
            <a:t>+ BDI</a:t>
          </a:r>
        </a:p>
      </xdr:txBody>
    </xdr:sp>
    <xdr:clientData/>
  </xdr:twoCellAnchor>
  <xdr:twoCellAnchor>
    <xdr:from>
      <xdr:col>24</xdr:col>
      <xdr:colOff>514350</xdr:colOff>
      <xdr:row>7</xdr:row>
      <xdr:rowOff>28575</xdr:rowOff>
    </xdr:from>
    <xdr:to>
      <xdr:col>26</xdr:col>
      <xdr:colOff>226483</xdr:colOff>
      <xdr:row>8</xdr:row>
      <xdr:rowOff>131233</xdr:rowOff>
    </xdr:to>
    <xdr:sp macro="" textlink="">
      <xdr:nvSpPr>
        <xdr:cNvPr id="8" name="Retângulo: Cantos Arredondados 7">
          <a:extLst>
            <a:ext uri="{FF2B5EF4-FFF2-40B4-BE49-F238E27FC236}">
              <a16:creationId xmlns:a16="http://schemas.microsoft.com/office/drawing/2014/main" id="{9110DA42-3ED3-4F4F-AEBC-0BEFC92E538F}"/>
            </a:ext>
          </a:extLst>
        </xdr:cNvPr>
        <xdr:cNvSpPr/>
      </xdr:nvSpPr>
      <xdr:spPr>
        <a:xfrm>
          <a:off x="22498050" y="1295400"/>
          <a:ext cx="931333" cy="264583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ysClr val="windowText" lastClr="000000"/>
              </a:solidFill>
            </a:rPr>
            <a:t>- BDI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</xdr:row>
      <xdr:rowOff>0</xdr:rowOff>
    </xdr:from>
    <xdr:to>
      <xdr:col>1</xdr:col>
      <xdr:colOff>630766</xdr:colOff>
      <xdr:row>2</xdr:row>
      <xdr:rowOff>0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971BFFFD-5892-4D83-98A6-1BC64D6FE502}"/>
            </a:ext>
          </a:extLst>
        </xdr:cNvPr>
        <xdr:cNvSpPr/>
      </xdr:nvSpPr>
      <xdr:spPr>
        <a:xfrm>
          <a:off x="323850" y="171450"/>
          <a:ext cx="916516" cy="266700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tx1"/>
              </a:solidFill>
            </a:rPr>
            <a:t>+ GRUPO</a:t>
          </a:r>
        </a:p>
      </xdr:txBody>
    </xdr:sp>
    <xdr:clientData/>
  </xdr:twoCellAnchor>
  <xdr:twoCellAnchor>
    <xdr:from>
      <xdr:col>2</xdr:col>
      <xdr:colOff>24342</xdr:colOff>
      <xdr:row>1</xdr:row>
      <xdr:rowOff>4233</xdr:rowOff>
    </xdr:from>
    <xdr:to>
      <xdr:col>3</xdr:col>
      <xdr:colOff>331258</xdr:colOff>
      <xdr:row>2</xdr:row>
      <xdr:rowOff>4233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62550036-301A-4A41-AC27-E7A789186E19}"/>
            </a:ext>
          </a:extLst>
        </xdr:cNvPr>
        <xdr:cNvSpPr/>
      </xdr:nvSpPr>
      <xdr:spPr>
        <a:xfrm>
          <a:off x="1386417" y="175683"/>
          <a:ext cx="916516" cy="266700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tx1"/>
              </a:solidFill>
            </a:rPr>
            <a:t>- GRUPO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200025</xdr:colOff>
      <xdr:row>134</xdr:row>
      <xdr:rowOff>38100</xdr:rowOff>
    </xdr:from>
    <xdr:to>
      <xdr:col>15</xdr:col>
      <xdr:colOff>45325</xdr:colOff>
      <xdr:row>140</xdr:row>
      <xdr:rowOff>2025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E6ABCF-A478-4A9A-A1C4-0BBCB2B1F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446" y1="43443" x2="55446" y2="43443"/>
                      <a14:foregroundMark x1="65842" y1="42623" x2="65842" y2="42623"/>
                      <a14:foregroundMark x1="38119" y1="42623" x2="38119" y2="42623"/>
                      <a14:foregroundMark x1="49505" y1="63115" x2="49505" y2="63115"/>
                      <a14:backgroundMark x1="45545" y1="67213" x2="45545" y2="672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9525" y="22326600"/>
          <a:ext cx="1550275" cy="935475"/>
        </a:xfrm>
        <a:prstGeom prst="rect">
          <a:avLst/>
        </a:prstGeom>
      </xdr:spPr>
    </xdr:pic>
    <xdr:clientData/>
  </xdr:twoCellAnchor>
  <xdr:twoCellAnchor>
    <xdr:from>
      <xdr:col>10</xdr:col>
      <xdr:colOff>19050</xdr:colOff>
      <xdr:row>1</xdr:row>
      <xdr:rowOff>28575</xdr:rowOff>
    </xdr:from>
    <xdr:to>
      <xdr:col>10</xdr:col>
      <xdr:colOff>723900</xdr:colOff>
      <xdr:row>2</xdr:row>
      <xdr:rowOff>28575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762DDEB8-1EBF-4A0A-8C13-F2C24D13A365}"/>
            </a:ext>
          </a:extLst>
        </xdr:cNvPr>
        <xdr:cNvSpPr/>
      </xdr:nvSpPr>
      <xdr:spPr>
        <a:xfrm>
          <a:off x="12525375" y="200025"/>
          <a:ext cx="704850" cy="266700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tx1"/>
              </a:solidFill>
            </a:rPr>
            <a:t>+ MÊS</a:t>
          </a:r>
        </a:p>
      </xdr:txBody>
    </xdr:sp>
    <xdr:clientData/>
  </xdr:twoCellAnchor>
  <xdr:twoCellAnchor>
    <xdr:from>
      <xdr:col>10</xdr:col>
      <xdr:colOff>19050</xdr:colOff>
      <xdr:row>2</xdr:row>
      <xdr:rowOff>95250</xdr:rowOff>
    </xdr:from>
    <xdr:to>
      <xdr:col>10</xdr:col>
      <xdr:colOff>723900</xdr:colOff>
      <xdr:row>4</xdr:row>
      <xdr:rowOff>28575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486CCB71-F355-4DCC-BE73-294F83188265}"/>
            </a:ext>
          </a:extLst>
        </xdr:cNvPr>
        <xdr:cNvSpPr/>
      </xdr:nvSpPr>
      <xdr:spPr>
        <a:xfrm>
          <a:off x="12525375" y="533400"/>
          <a:ext cx="704850" cy="266700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tx1"/>
              </a:solidFill>
            </a:rPr>
            <a:t>- MÊS</a:t>
          </a:r>
        </a:p>
      </xdr:txBody>
    </xdr:sp>
    <xdr:clientData/>
  </xdr:twoCellAnchor>
  <xdr:twoCellAnchor>
    <xdr:from>
      <xdr:col>11</xdr:col>
      <xdr:colOff>142875</xdr:colOff>
      <xdr:row>1</xdr:row>
      <xdr:rowOff>28575</xdr:rowOff>
    </xdr:from>
    <xdr:to>
      <xdr:col>11</xdr:col>
      <xdr:colOff>1038225</xdr:colOff>
      <xdr:row>2</xdr:row>
      <xdr:rowOff>28575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DEE89DB5-D60A-402D-9A61-982A748F73B8}"/>
            </a:ext>
          </a:extLst>
        </xdr:cNvPr>
        <xdr:cNvSpPr/>
      </xdr:nvSpPr>
      <xdr:spPr>
        <a:xfrm>
          <a:off x="13401675" y="200025"/>
          <a:ext cx="895350" cy="266700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tx1"/>
              </a:solidFill>
            </a:rPr>
            <a:t>+ SERVIÇO</a:t>
          </a:r>
        </a:p>
      </xdr:txBody>
    </xdr:sp>
    <xdr:clientData/>
  </xdr:twoCellAnchor>
  <xdr:twoCellAnchor>
    <xdr:from>
      <xdr:col>11</xdr:col>
      <xdr:colOff>142875</xdr:colOff>
      <xdr:row>2</xdr:row>
      <xdr:rowOff>95250</xdr:rowOff>
    </xdr:from>
    <xdr:to>
      <xdr:col>11</xdr:col>
      <xdr:colOff>1038225</xdr:colOff>
      <xdr:row>4</xdr:row>
      <xdr:rowOff>28575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3F19A456-1742-4D25-A9D2-234731B7DCAA}"/>
            </a:ext>
          </a:extLst>
        </xdr:cNvPr>
        <xdr:cNvSpPr/>
      </xdr:nvSpPr>
      <xdr:spPr>
        <a:xfrm>
          <a:off x="13401675" y="533400"/>
          <a:ext cx="895350" cy="266700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tx1"/>
              </a:solidFill>
            </a:rPr>
            <a:t>- SERVIÇO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965BA-8CD5-4DB3-A641-23F2B3E1734F}">
  <sheetPr codeName="Planilha1">
    <outlinePr summaryBelow="0"/>
    <pageSetUpPr fitToPage="1"/>
  </sheetPr>
  <dimension ref="A1:X197"/>
  <sheetViews>
    <sheetView tabSelected="1" zoomScaleNormal="100" workbookViewId="0">
      <pane ySplit="9" topLeftCell="A70" activePane="bottomLeft" state="frozen"/>
      <selection pane="bottomLeft" activeCell="P83" sqref="P83"/>
    </sheetView>
  </sheetViews>
  <sheetFormatPr defaultRowHeight="12.75" outlineLevelRow="2" outlineLevelCol="1" x14ac:dyDescent="0.2"/>
  <cols>
    <col min="1" max="1" width="5.7109375" style="1" customWidth="1"/>
    <col min="2" max="2" width="9.140625" style="2" customWidth="1"/>
    <col min="3" max="3" width="2.85546875" style="3" customWidth="1"/>
    <col min="4" max="4" width="9.140625" style="221" customWidth="1"/>
    <col min="5" max="5" width="12.85546875" style="221" customWidth="1"/>
    <col min="6" max="6" width="42.28515625" style="2" customWidth="1"/>
    <col min="7" max="7" width="9.140625" style="221" customWidth="1"/>
    <col min="8" max="8" width="14.28515625" style="2" customWidth="1"/>
    <col min="9" max="9" width="14" style="2" customWidth="1"/>
    <col min="10" max="13" width="14" style="2" customWidth="1" outlineLevel="1"/>
    <col min="14" max="14" width="0.140625" style="3" customWidth="1" outlineLevel="1"/>
    <col min="15" max="16" width="14" style="2" customWidth="1" outlineLevel="1"/>
    <col min="17" max="18" width="18.28515625" style="2" customWidth="1" outlineLevel="1"/>
    <col min="19" max="19" width="18.28515625" style="2" customWidth="1"/>
    <col min="20" max="20" width="9.140625" style="2"/>
    <col min="21" max="21" width="14.5703125" style="3" customWidth="1"/>
    <col min="22" max="22" width="18" style="3" bestFit="1" customWidth="1"/>
    <col min="23" max="23" width="17.42578125" style="3" customWidth="1"/>
    <col min="24" max="24" width="12.140625" style="2" customWidth="1"/>
    <col min="25" max="261" width="9.140625" style="2"/>
    <col min="262" max="262" width="15.28515625" style="2" customWidth="1"/>
    <col min="263" max="263" width="42.28515625" style="2" customWidth="1"/>
    <col min="264" max="264" width="9.140625" style="2"/>
    <col min="265" max="265" width="14.28515625" style="2" customWidth="1"/>
    <col min="266" max="270" width="14" style="2" customWidth="1"/>
    <col min="271" max="271" width="18.28515625" style="2" customWidth="1"/>
    <col min="272" max="272" width="20.85546875" style="2" customWidth="1"/>
    <col min="273" max="273" width="17.85546875" style="2" customWidth="1"/>
    <col min="274" max="517" width="9.140625" style="2"/>
    <col min="518" max="518" width="15.28515625" style="2" customWidth="1"/>
    <col min="519" max="519" width="42.28515625" style="2" customWidth="1"/>
    <col min="520" max="520" width="9.140625" style="2"/>
    <col min="521" max="521" width="14.28515625" style="2" customWidth="1"/>
    <col min="522" max="526" width="14" style="2" customWidth="1"/>
    <col min="527" max="527" width="18.28515625" style="2" customWidth="1"/>
    <col min="528" max="528" width="20.85546875" style="2" customWidth="1"/>
    <col min="529" max="529" width="17.85546875" style="2" customWidth="1"/>
    <col min="530" max="773" width="9.140625" style="2"/>
    <col min="774" max="774" width="15.28515625" style="2" customWidth="1"/>
    <col min="775" max="775" width="42.28515625" style="2" customWidth="1"/>
    <col min="776" max="776" width="9.140625" style="2"/>
    <col min="777" max="777" width="14.28515625" style="2" customWidth="1"/>
    <col min="778" max="782" width="14" style="2" customWidth="1"/>
    <col min="783" max="783" width="18.28515625" style="2" customWidth="1"/>
    <col min="784" max="784" width="20.85546875" style="2" customWidth="1"/>
    <col min="785" max="785" width="17.85546875" style="2" customWidth="1"/>
    <col min="786" max="1029" width="9.140625" style="2"/>
    <col min="1030" max="1030" width="15.28515625" style="2" customWidth="1"/>
    <col min="1031" max="1031" width="42.28515625" style="2" customWidth="1"/>
    <col min="1032" max="1032" width="9.140625" style="2"/>
    <col min="1033" max="1033" width="14.28515625" style="2" customWidth="1"/>
    <col min="1034" max="1038" width="14" style="2" customWidth="1"/>
    <col min="1039" max="1039" width="18.28515625" style="2" customWidth="1"/>
    <col min="1040" max="1040" width="20.85546875" style="2" customWidth="1"/>
    <col min="1041" max="1041" width="17.85546875" style="2" customWidth="1"/>
    <col min="1042" max="1285" width="9.140625" style="2"/>
    <col min="1286" max="1286" width="15.28515625" style="2" customWidth="1"/>
    <col min="1287" max="1287" width="42.28515625" style="2" customWidth="1"/>
    <col min="1288" max="1288" width="9.140625" style="2"/>
    <col min="1289" max="1289" width="14.28515625" style="2" customWidth="1"/>
    <col min="1290" max="1294" width="14" style="2" customWidth="1"/>
    <col min="1295" max="1295" width="18.28515625" style="2" customWidth="1"/>
    <col min="1296" max="1296" width="20.85546875" style="2" customWidth="1"/>
    <col min="1297" max="1297" width="17.85546875" style="2" customWidth="1"/>
    <col min="1298" max="1541" width="9.140625" style="2"/>
    <col min="1542" max="1542" width="15.28515625" style="2" customWidth="1"/>
    <col min="1543" max="1543" width="42.28515625" style="2" customWidth="1"/>
    <col min="1544" max="1544" width="9.140625" style="2"/>
    <col min="1545" max="1545" width="14.28515625" style="2" customWidth="1"/>
    <col min="1546" max="1550" width="14" style="2" customWidth="1"/>
    <col min="1551" max="1551" width="18.28515625" style="2" customWidth="1"/>
    <col min="1552" max="1552" width="20.85546875" style="2" customWidth="1"/>
    <col min="1553" max="1553" width="17.85546875" style="2" customWidth="1"/>
    <col min="1554" max="1797" width="9.140625" style="2"/>
    <col min="1798" max="1798" width="15.28515625" style="2" customWidth="1"/>
    <col min="1799" max="1799" width="42.28515625" style="2" customWidth="1"/>
    <col min="1800" max="1800" width="9.140625" style="2"/>
    <col min="1801" max="1801" width="14.28515625" style="2" customWidth="1"/>
    <col min="1802" max="1806" width="14" style="2" customWidth="1"/>
    <col min="1807" max="1807" width="18.28515625" style="2" customWidth="1"/>
    <col min="1808" max="1808" width="20.85546875" style="2" customWidth="1"/>
    <col min="1809" max="1809" width="17.85546875" style="2" customWidth="1"/>
    <col min="1810" max="2053" width="9.140625" style="2"/>
    <col min="2054" max="2054" width="15.28515625" style="2" customWidth="1"/>
    <col min="2055" max="2055" width="42.28515625" style="2" customWidth="1"/>
    <col min="2056" max="2056" width="9.140625" style="2"/>
    <col min="2057" max="2057" width="14.28515625" style="2" customWidth="1"/>
    <col min="2058" max="2062" width="14" style="2" customWidth="1"/>
    <col min="2063" max="2063" width="18.28515625" style="2" customWidth="1"/>
    <col min="2064" max="2064" width="20.85546875" style="2" customWidth="1"/>
    <col min="2065" max="2065" width="17.85546875" style="2" customWidth="1"/>
    <col min="2066" max="2309" width="9.140625" style="2"/>
    <col min="2310" max="2310" width="15.28515625" style="2" customWidth="1"/>
    <col min="2311" max="2311" width="42.28515625" style="2" customWidth="1"/>
    <col min="2312" max="2312" width="9.140625" style="2"/>
    <col min="2313" max="2313" width="14.28515625" style="2" customWidth="1"/>
    <col min="2314" max="2318" width="14" style="2" customWidth="1"/>
    <col min="2319" max="2319" width="18.28515625" style="2" customWidth="1"/>
    <col min="2320" max="2320" width="20.85546875" style="2" customWidth="1"/>
    <col min="2321" max="2321" width="17.85546875" style="2" customWidth="1"/>
    <col min="2322" max="2565" width="9.140625" style="2"/>
    <col min="2566" max="2566" width="15.28515625" style="2" customWidth="1"/>
    <col min="2567" max="2567" width="42.28515625" style="2" customWidth="1"/>
    <col min="2568" max="2568" width="9.140625" style="2"/>
    <col min="2569" max="2569" width="14.28515625" style="2" customWidth="1"/>
    <col min="2570" max="2574" width="14" style="2" customWidth="1"/>
    <col min="2575" max="2575" width="18.28515625" style="2" customWidth="1"/>
    <col min="2576" max="2576" width="20.85546875" style="2" customWidth="1"/>
    <col min="2577" max="2577" width="17.85546875" style="2" customWidth="1"/>
    <col min="2578" max="2821" width="9.140625" style="2"/>
    <col min="2822" max="2822" width="15.28515625" style="2" customWidth="1"/>
    <col min="2823" max="2823" width="42.28515625" style="2" customWidth="1"/>
    <col min="2824" max="2824" width="9.140625" style="2"/>
    <col min="2825" max="2825" width="14.28515625" style="2" customWidth="1"/>
    <col min="2826" max="2830" width="14" style="2" customWidth="1"/>
    <col min="2831" max="2831" width="18.28515625" style="2" customWidth="1"/>
    <col min="2832" max="2832" width="20.85546875" style="2" customWidth="1"/>
    <col min="2833" max="2833" width="17.85546875" style="2" customWidth="1"/>
    <col min="2834" max="3077" width="9.140625" style="2"/>
    <col min="3078" max="3078" width="15.28515625" style="2" customWidth="1"/>
    <col min="3079" max="3079" width="42.28515625" style="2" customWidth="1"/>
    <col min="3080" max="3080" width="9.140625" style="2"/>
    <col min="3081" max="3081" width="14.28515625" style="2" customWidth="1"/>
    <col min="3082" max="3086" width="14" style="2" customWidth="1"/>
    <col min="3087" max="3087" width="18.28515625" style="2" customWidth="1"/>
    <col min="3088" max="3088" width="20.85546875" style="2" customWidth="1"/>
    <col min="3089" max="3089" width="17.85546875" style="2" customWidth="1"/>
    <col min="3090" max="3333" width="9.140625" style="2"/>
    <col min="3334" max="3334" width="15.28515625" style="2" customWidth="1"/>
    <col min="3335" max="3335" width="42.28515625" style="2" customWidth="1"/>
    <col min="3336" max="3336" width="9.140625" style="2"/>
    <col min="3337" max="3337" width="14.28515625" style="2" customWidth="1"/>
    <col min="3338" max="3342" width="14" style="2" customWidth="1"/>
    <col min="3343" max="3343" width="18.28515625" style="2" customWidth="1"/>
    <col min="3344" max="3344" width="20.85546875" style="2" customWidth="1"/>
    <col min="3345" max="3345" width="17.85546875" style="2" customWidth="1"/>
    <col min="3346" max="3589" width="9.140625" style="2"/>
    <col min="3590" max="3590" width="15.28515625" style="2" customWidth="1"/>
    <col min="3591" max="3591" width="42.28515625" style="2" customWidth="1"/>
    <col min="3592" max="3592" width="9.140625" style="2"/>
    <col min="3593" max="3593" width="14.28515625" style="2" customWidth="1"/>
    <col min="3594" max="3598" width="14" style="2" customWidth="1"/>
    <col min="3599" max="3599" width="18.28515625" style="2" customWidth="1"/>
    <col min="3600" max="3600" width="20.85546875" style="2" customWidth="1"/>
    <col min="3601" max="3601" width="17.85546875" style="2" customWidth="1"/>
    <col min="3602" max="3845" width="9.140625" style="2"/>
    <col min="3846" max="3846" width="15.28515625" style="2" customWidth="1"/>
    <col min="3847" max="3847" width="42.28515625" style="2" customWidth="1"/>
    <col min="3848" max="3848" width="9.140625" style="2"/>
    <col min="3849" max="3849" width="14.28515625" style="2" customWidth="1"/>
    <col min="3850" max="3854" width="14" style="2" customWidth="1"/>
    <col min="3855" max="3855" width="18.28515625" style="2" customWidth="1"/>
    <col min="3856" max="3856" width="20.85546875" style="2" customWidth="1"/>
    <col min="3857" max="3857" width="17.85546875" style="2" customWidth="1"/>
    <col min="3858" max="4101" width="9.140625" style="2"/>
    <col min="4102" max="4102" width="15.28515625" style="2" customWidth="1"/>
    <col min="4103" max="4103" width="42.28515625" style="2" customWidth="1"/>
    <col min="4104" max="4104" width="9.140625" style="2"/>
    <col min="4105" max="4105" width="14.28515625" style="2" customWidth="1"/>
    <col min="4106" max="4110" width="14" style="2" customWidth="1"/>
    <col min="4111" max="4111" width="18.28515625" style="2" customWidth="1"/>
    <col min="4112" max="4112" width="20.85546875" style="2" customWidth="1"/>
    <col min="4113" max="4113" width="17.85546875" style="2" customWidth="1"/>
    <col min="4114" max="4357" width="9.140625" style="2"/>
    <col min="4358" max="4358" width="15.28515625" style="2" customWidth="1"/>
    <col min="4359" max="4359" width="42.28515625" style="2" customWidth="1"/>
    <col min="4360" max="4360" width="9.140625" style="2"/>
    <col min="4361" max="4361" width="14.28515625" style="2" customWidth="1"/>
    <col min="4362" max="4366" width="14" style="2" customWidth="1"/>
    <col min="4367" max="4367" width="18.28515625" style="2" customWidth="1"/>
    <col min="4368" max="4368" width="20.85546875" style="2" customWidth="1"/>
    <col min="4369" max="4369" width="17.85546875" style="2" customWidth="1"/>
    <col min="4370" max="4613" width="9.140625" style="2"/>
    <col min="4614" max="4614" width="15.28515625" style="2" customWidth="1"/>
    <col min="4615" max="4615" width="42.28515625" style="2" customWidth="1"/>
    <col min="4616" max="4616" width="9.140625" style="2"/>
    <col min="4617" max="4617" width="14.28515625" style="2" customWidth="1"/>
    <col min="4618" max="4622" width="14" style="2" customWidth="1"/>
    <col min="4623" max="4623" width="18.28515625" style="2" customWidth="1"/>
    <col min="4624" max="4624" width="20.85546875" style="2" customWidth="1"/>
    <col min="4625" max="4625" width="17.85546875" style="2" customWidth="1"/>
    <col min="4626" max="4869" width="9.140625" style="2"/>
    <col min="4870" max="4870" width="15.28515625" style="2" customWidth="1"/>
    <col min="4871" max="4871" width="42.28515625" style="2" customWidth="1"/>
    <col min="4872" max="4872" width="9.140625" style="2"/>
    <col min="4873" max="4873" width="14.28515625" style="2" customWidth="1"/>
    <col min="4874" max="4878" width="14" style="2" customWidth="1"/>
    <col min="4879" max="4879" width="18.28515625" style="2" customWidth="1"/>
    <col min="4880" max="4880" width="20.85546875" style="2" customWidth="1"/>
    <col min="4881" max="4881" width="17.85546875" style="2" customWidth="1"/>
    <col min="4882" max="5125" width="9.140625" style="2"/>
    <col min="5126" max="5126" width="15.28515625" style="2" customWidth="1"/>
    <col min="5127" max="5127" width="42.28515625" style="2" customWidth="1"/>
    <col min="5128" max="5128" width="9.140625" style="2"/>
    <col min="5129" max="5129" width="14.28515625" style="2" customWidth="1"/>
    <col min="5130" max="5134" width="14" style="2" customWidth="1"/>
    <col min="5135" max="5135" width="18.28515625" style="2" customWidth="1"/>
    <col min="5136" max="5136" width="20.85546875" style="2" customWidth="1"/>
    <col min="5137" max="5137" width="17.85546875" style="2" customWidth="1"/>
    <col min="5138" max="5381" width="9.140625" style="2"/>
    <col min="5382" max="5382" width="15.28515625" style="2" customWidth="1"/>
    <col min="5383" max="5383" width="42.28515625" style="2" customWidth="1"/>
    <col min="5384" max="5384" width="9.140625" style="2"/>
    <col min="5385" max="5385" width="14.28515625" style="2" customWidth="1"/>
    <col min="5386" max="5390" width="14" style="2" customWidth="1"/>
    <col min="5391" max="5391" width="18.28515625" style="2" customWidth="1"/>
    <col min="5392" max="5392" width="20.85546875" style="2" customWidth="1"/>
    <col min="5393" max="5393" width="17.85546875" style="2" customWidth="1"/>
    <col min="5394" max="5637" width="9.140625" style="2"/>
    <col min="5638" max="5638" width="15.28515625" style="2" customWidth="1"/>
    <col min="5639" max="5639" width="42.28515625" style="2" customWidth="1"/>
    <col min="5640" max="5640" width="9.140625" style="2"/>
    <col min="5641" max="5641" width="14.28515625" style="2" customWidth="1"/>
    <col min="5642" max="5646" width="14" style="2" customWidth="1"/>
    <col min="5647" max="5647" width="18.28515625" style="2" customWidth="1"/>
    <col min="5648" max="5648" width="20.85546875" style="2" customWidth="1"/>
    <col min="5649" max="5649" width="17.85546875" style="2" customWidth="1"/>
    <col min="5650" max="5893" width="9.140625" style="2"/>
    <col min="5894" max="5894" width="15.28515625" style="2" customWidth="1"/>
    <col min="5895" max="5895" width="42.28515625" style="2" customWidth="1"/>
    <col min="5896" max="5896" width="9.140625" style="2"/>
    <col min="5897" max="5897" width="14.28515625" style="2" customWidth="1"/>
    <col min="5898" max="5902" width="14" style="2" customWidth="1"/>
    <col min="5903" max="5903" width="18.28515625" style="2" customWidth="1"/>
    <col min="5904" max="5904" width="20.85546875" style="2" customWidth="1"/>
    <col min="5905" max="5905" width="17.85546875" style="2" customWidth="1"/>
    <col min="5906" max="6149" width="9.140625" style="2"/>
    <col min="6150" max="6150" width="15.28515625" style="2" customWidth="1"/>
    <col min="6151" max="6151" width="42.28515625" style="2" customWidth="1"/>
    <col min="6152" max="6152" width="9.140625" style="2"/>
    <col min="6153" max="6153" width="14.28515625" style="2" customWidth="1"/>
    <col min="6154" max="6158" width="14" style="2" customWidth="1"/>
    <col min="6159" max="6159" width="18.28515625" style="2" customWidth="1"/>
    <col min="6160" max="6160" width="20.85546875" style="2" customWidth="1"/>
    <col min="6161" max="6161" width="17.85546875" style="2" customWidth="1"/>
    <col min="6162" max="6405" width="9.140625" style="2"/>
    <col min="6406" max="6406" width="15.28515625" style="2" customWidth="1"/>
    <col min="6407" max="6407" width="42.28515625" style="2" customWidth="1"/>
    <col min="6408" max="6408" width="9.140625" style="2"/>
    <col min="6409" max="6409" width="14.28515625" style="2" customWidth="1"/>
    <col min="6410" max="6414" width="14" style="2" customWidth="1"/>
    <col min="6415" max="6415" width="18.28515625" style="2" customWidth="1"/>
    <col min="6416" max="6416" width="20.85546875" style="2" customWidth="1"/>
    <col min="6417" max="6417" width="17.85546875" style="2" customWidth="1"/>
    <col min="6418" max="6661" width="9.140625" style="2"/>
    <col min="6662" max="6662" width="15.28515625" style="2" customWidth="1"/>
    <col min="6663" max="6663" width="42.28515625" style="2" customWidth="1"/>
    <col min="6664" max="6664" width="9.140625" style="2"/>
    <col min="6665" max="6665" width="14.28515625" style="2" customWidth="1"/>
    <col min="6666" max="6670" width="14" style="2" customWidth="1"/>
    <col min="6671" max="6671" width="18.28515625" style="2" customWidth="1"/>
    <col min="6672" max="6672" width="20.85546875" style="2" customWidth="1"/>
    <col min="6673" max="6673" width="17.85546875" style="2" customWidth="1"/>
    <col min="6674" max="6917" width="9.140625" style="2"/>
    <col min="6918" max="6918" width="15.28515625" style="2" customWidth="1"/>
    <col min="6919" max="6919" width="42.28515625" style="2" customWidth="1"/>
    <col min="6920" max="6920" width="9.140625" style="2"/>
    <col min="6921" max="6921" width="14.28515625" style="2" customWidth="1"/>
    <col min="6922" max="6926" width="14" style="2" customWidth="1"/>
    <col min="6927" max="6927" width="18.28515625" style="2" customWidth="1"/>
    <col min="6928" max="6928" width="20.85546875" style="2" customWidth="1"/>
    <col min="6929" max="6929" width="17.85546875" style="2" customWidth="1"/>
    <col min="6930" max="7173" width="9.140625" style="2"/>
    <col min="7174" max="7174" width="15.28515625" style="2" customWidth="1"/>
    <col min="7175" max="7175" width="42.28515625" style="2" customWidth="1"/>
    <col min="7176" max="7176" width="9.140625" style="2"/>
    <col min="7177" max="7177" width="14.28515625" style="2" customWidth="1"/>
    <col min="7178" max="7182" width="14" style="2" customWidth="1"/>
    <col min="7183" max="7183" width="18.28515625" style="2" customWidth="1"/>
    <col min="7184" max="7184" width="20.85546875" style="2" customWidth="1"/>
    <col min="7185" max="7185" width="17.85546875" style="2" customWidth="1"/>
    <col min="7186" max="7429" width="9.140625" style="2"/>
    <col min="7430" max="7430" width="15.28515625" style="2" customWidth="1"/>
    <col min="7431" max="7431" width="42.28515625" style="2" customWidth="1"/>
    <col min="7432" max="7432" width="9.140625" style="2"/>
    <col min="7433" max="7433" width="14.28515625" style="2" customWidth="1"/>
    <col min="7434" max="7438" width="14" style="2" customWidth="1"/>
    <col min="7439" max="7439" width="18.28515625" style="2" customWidth="1"/>
    <col min="7440" max="7440" width="20.85546875" style="2" customWidth="1"/>
    <col min="7441" max="7441" width="17.85546875" style="2" customWidth="1"/>
    <col min="7442" max="7685" width="9.140625" style="2"/>
    <col min="7686" max="7686" width="15.28515625" style="2" customWidth="1"/>
    <col min="7687" max="7687" width="42.28515625" style="2" customWidth="1"/>
    <col min="7688" max="7688" width="9.140625" style="2"/>
    <col min="7689" max="7689" width="14.28515625" style="2" customWidth="1"/>
    <col min="7690" max="7694" width="14" style="2" customWidth="1"/>
    <col min="7695" max="7695" width="18.28515625" style="2" customWidth="1"/>
    <col min="7696" max="7696" width="20.85546875" style="2" customWidth="1"/>
    <col min="7697" max="7697" width="17.85546875" style="2" customWidth="1"/>
    <col min="7698" max="7941" width="9.140625" style="2"/>
    <col min="7942" max="7942" width="15.28515625" style="2" customWidth="1"/>
    <col min="7943" max="7943" width="42.28515625" style="2" customWidth="1"/>
    <col min="7944" max="7944" width="9.140625" style="2"/>
    <col min="7945" max="7945" width="14.28515625" style="2" customWidth="1"/>
    <col min="7946" max="7950" width="14" style="2" customWidth="1"/>
    <col min="7951" max="7951" width="18.28515625" style="2" customWidth="1"/>
    <col min="7952" max="7952" width="20.85546875" style="2" customWidth="1"/>
    <col min="7953" max="7953" width="17.85546875" style="2" customWidth="1"/>
    <col min="7954" max="8197" width="9.140625" style="2"/>
    <col min="8198" max="8198" width="15.28515625" style="2" customWidth="1"/>
    <col min="8199" max="8199" width="42.28515625" style="2" customWidth="1"/>
    <col min="8200" max="8200" width="9.140625" style="2"/>
    <col min="8201" max="8201" width="14.28515625" style="2" customWidth="1"/>
    <col min="8202" max="8206" width="14" style="2" customWidth="1"/>
    <col min="8207" max="8207" width="18.28515625" style="2" customWidth="1"/>
    <col min="8208" max="8208" width="20.85546875" style="2" customWidth="1"/>
    <col min="8209" max="8209" width="17.85546875" style="2" customWidth="1"/>
    <col min="8210" max="8453" width="9.140625" style="2"/>
    <col min="8454" max="8454" width="15.28515625" style="2" customWidth="1"/>
    <col min="8455" max="8455" width="42.28515625" style="2" customWidth="1"/>
    <col min="8456" max="8456" width="9.140625" style="2"/>
    <col min="8457" max="8457" width="14.28515625" style="2" customWidth="1"/>
    <col min="8458" max="8462" width="14" style="2" customWidth="1"/>
    <col min="8463" max="8463" width="18.28515625" style="2" customWidth="1"/>
    <col min="8464" max="8464" width="20.85546875" style="2" customWidth="1"/>
    <col min="8465" max="8465" width="17.85546875" style="2" customWidth="1"/>
    <col min="8466" max="8709" width="9.140625" style="2"/>
    <col min="8710" max="8710" width="15.28515625" style="2" customWidth="1"/>
    <col min="8711" max="8711" width="42.28515625" style="2" customWidth="1"/>
    <col min="8712" max="8712" width="9.140625" style="2"/>
    <col min="8713" max="8713" width="14.28515625" style="2" customWidth="1"/>
    <col min="8714" max="8718" width="14" style="2" customWidth="1"/>
    <col min="8719" max="8719" width="18.28515625" style="2" customWidth="1"/>
    <col min="8720" max="8720" width="20.85546875" style="2" customWidth="1"/>
    <col min="8721" max="8721" width="17.85546875" style="2" customWidth="1"/>
    <col min="8722" max="8965" width="9.140625" style="2"/>
    <col min="8966" max="8966" width="15.28515625" style="2" customWidth="1"/>
    <col min="8967" max="8967" width="42.28515625" style="2" customWidth="1"/>
    <col min="8968" max="8968" width="9.140625" style="2"/>
    <col min="8969" max="8969" width="14.28515625" style="2" customWidth="1"/>
    <col min="8970" max="8974" width="14" style="2" customWidth="1"/>
    <col min="8975" max="8975" width="18.28515625" style="2" customWidth="1"/>
    <col min="8976" max="8976" width="20.85546875" style="2" customWidth="1"/>
    <col min="8977" max="8977" width="17.85546875" style="2" customWidth="1"/>
    <col min="8978" max="9221" width="9.140625" style="2"/>
    <col min="9222" max="9222" width="15.28515625" style="2" customWidth="1"/>
    <col min="9223" max="9223" width="42.28515625" style="2" customWidth="1"/>
    <col min="9224" max="9224" width="9.140625" style="2"/>
    <col min="9225" max="9225" width="14.28515625" style="2" customWidth="1"/>
    <col min="9226" max="9230" width="14" style="2" customWidth="1"/>
    <col min="9231" max="9231" width="18.28515625" style="2" customWidth="1"/>
    <col min="9232" max="9232" width="20.85546875" style="2" customWidth="1"/>
    <col min="9233" max="9233" width="17.85546875" style="2" customWidth="1"/>
    <col min="9234" max="9477" width="9.140625" style="2"/>
    <col min="9478" max="9478" width="15.28515625" style="2" customWidth="1"/>
    <col min="9479" max="9479" width="42.28515625" style="2" customWidth="1"/>
    <col min="9480" max="9480" width="9.140625" style="2"/>
    <col min="9481" max="9481" width="14.28515625" style="2" customWidth="1"/>
    <col min="9482" max="9486" width="14" style="2" customWidth="1"/>
    <col min="9487" max="9487" width="18.28515625" style="2" customWidth="1"/>
    <col min="9488" max="9488" width="20.85546875" style="2" customWidth="1"/>
    <col min="9489" max="9489" width="17.85546875" style="2" customWidth="1"/>
    <col min="9490" max="9733" width="9.140625" style="2"/>
    <col min="9734" max="9734" width="15.28515625" style="2" customWidth="1"/>
    <col min="9735" max="9735" width="42.28515625" style="2" customWidth="1"/>
    <col min="9736" max="9736" width="9.140625" style="2"/>
    <col min="9737" max="9737" width="14.28515625" style="2" customWidth="1"/>
    <col min="9738" max="9742" width="14" style="2" customWidth="1"/>
    <col min="9743" max="9743" width="18.28515625" style="2" customWidth="1"/>
    <col min="9744" max="9744" width="20.85546875" style="2" customWidth="1"/>
    <col min="9745" max="9745" width="17.85546875" style="2" customWidth="1"/>
    <col min="9746" max="9989" width="9.140625" style="2"/>
    <col min="9990" max="9990" width="15.28515625" style="2" customWidth="1"/>
    <col min="9991" max="9991" width="42.28515625" style="2" customWidth="1"/>
    <col min="9992" max="9992" width="9.140625" style="2"/>
    <col min="9993" max="9993" width="14.28515625" style="2" customWidth="1"/>
    <col min="9994" max="9998" width="14" style="2" customWidth="1"/>
    <col min="9999" max="9999" width="18.28515625" style="2" customWidth="1"/>
    <col min="10000" max="10000" width="20.85546875" style="2" customWidth="1"/>
    <col min="10001" max="10001" width="17.85546875" style="2" customWidth="1"/>
    <col min="10002" max="10245" width="9.140625" style="2"/>
    <col min="10246" max="10246" width="15.28515625" style="2" customWidth="1"/>
    <col min="10247" max="10247" width="42.28515625" style="2" customWidth="1"/>
    <col min="10248" max="10248" width="9.140625" style="2"/>
    <col min="10249" max="10249" width="14.28515625" style="2" customWidth="1"/>
    <col min="10250" max="10254" width="14" style="2" customWidth="1"/>
    <col min="10255" max="10255" width="18.28515625" style="2" customWidth="1"/>
    <col min="10256" max="10256" width="20.85546875" style="2" customWidth="1"/>
    <col min="10257" max="10257" width="17.85546875" style="2" customWidth="1"/>
    <col min="10258" max="10501" width="9.140625" style="2"/>
    <col min="10502" max="10502" width="15.28515625" style="2" customWidth="1"/>
    <col min="10503" max="10503" width="42.28515625" style="2" customWidth="1"/>
    <col min="10504" max="10504" width="9.140625" style="2"/>
    <col min="10505" max="10505" width="14.28515625" style="2" customWidth="1"/>
    <col min="10506" max="10510" width="14" style="2" customWidth="1"/>
    <col min="10511" max="10511" width="18.28515625" style="2" customWidth="1"/>
    <col min="10512" max="10512" width="20.85546875" style="2" customWidth="1"/>
    <col min="10513" max="10513" width="17.85546875" style="2" customWidth="1"/>
    <col min="10514" max="10757" width="9.140625" style="2"/>
    <col min="10758" max="10758" width="15.28515625" style="2" customWidth="1"/>
    <col min="10759" max="10759" width="42.28515625" style="2" customWidth="1"/>
    <col min="10760" max="10760" width="9.140625" style="2"/>
    <col min="10761" max="10761" width="14.28515625" style="2" customWidth="1"/>
    <col min="10762" max="10766" width="14" style="2" customWidth="1"/>
    <col min="10767" max="10767" width="18.28515625" style="2" customWidth="1"/>
    <col min="10768" max="10768" width="20.85546875" style="2" customWidth="1"/>
    <col min="10769" max="10769" width="17.85546875" style="2" customWidth="1"/>
    <col min="10770" max="11013" width="9.140625" style="2"/>
    <col min="11014" max="11014" width="15.28515625" style="2" customWidth="1"/>
    <col min="11015" max="11015" width="42.28515625" style="2" customWidth="1"/>
    <col min="11016" max="11016" width="9.140625" style="2"/>
    <col min="11017" max="11017" width="14.28515625" style="2" customWidth="1"/>
    <col min="11018" max="11022" width="14" style="2" customWidth="1"/>
    <col min="11023" max="11023" width="18.28515625" style="2" customWidth="1"/>
    <col min="11024" max="11024" width="20.85546875" style="2" customWidth="1"/>
    <col min="11025" max="11025" width="17.85546875" style="2" customWidth="1"/>
    <col min="11026" max="11269" width="9.140625" style="2"/>
    <col min="11270" max="11270" width="15.28515625" style="2" customWidth="1"/>
    <col min="11271" max="11271" width="42.28515625" style="2" customWidth="1"/>
    <col min="11272" max="11272" width="9.140625" style="2"/>
    <col min="11273" max="11273" width="14.28515625" style="2" customWidth="1"/>
    <col min="11274" max="11278" width="14" style="2" customWidth="1"/>
    <col min="11279" max="11279" width="18.28515625" style="2" customWidth="1"/>
    <col min="11280" max="11280" width="20.85546875" style="2" customWidth="1"/>
    <col min="11281" max="11281" width="17.85546875" style="2" customWidth="1"/>
    <col min="11282" max="11525" width="9.140625" style="2"/>
    <col min="11526" max="11526" width="15.28515625" style="2" customWidth="1"/>
    <col min="11527" max="11527" width="42.28515625" style="2" customWidth="1"/>
    <col min="11528" max="11528" width="9.140625" style="2"/>
    <col min="11529" max="11529" width="14.28515625" style="2" customWidth="1"/>
    <col min="11530" max="11534" width="14" style="2" customWidth="1"/>
    <col min="11535" max="11535" width="18.28515625" style="2" customWidth="1"/>
    <col min="11536" max="11536" width="20.85546875" style="2" customWidth="1"/>
    <col min="11537" max="11537" width="17.85546875" style="2" customWidth="1"/>
    <col min="11538" max="11781" width="9.140625" style="2"/>
    <col min="11782" max="11782" width="15.28515625" style="2" customWidth="1"/>
    <col min="11783" max="11783" width="42.28515625" style="2" customWidth="1"/>
    <col min="11784" max="11784" width="9.140625" style="2"/>
    <col min="11785" max="11785" width="14.28515625" style="2" customWidth="1"/>
    <col min="11786" max="11790" width="14" style="2" customWidth="1"/>
    <col min="11791" max="11791" width="18.28515625" style="2" customWidth="1"/>
    <col min="11792" max="11792" width="20.85546875" style="2" customWidth="1"/>
    <col min="11793" max="11793" width="17.85546875" style="2" customWidth="1"/>
    <col min="11794" max="12037" width="9.140625" style="2"/>
    <col min="12038" max="12038" width="15.28515625" style="2" customWidth="1"/>
    <col min="12039" max="12039" width="42.28515625" style="2" customWidth="1"/>
    <col min="12040" max="12040" width="9.140625" style="2"/>
    <col min="12041" max="12041" width="14.28515625" style="2" customWidth="1"/>
    <col min="12042" max="12046" width="14" style="2" customWidth="1"/>
    <col min="12047" max="12047" width="18.28515625" style="2" customWidth="1"/>
    <col min="12048" max="12048" width="20.85546875" style="2" customWidth="1"/>
    <col min="12049" max="12049" width="17.85546875" style="2" customWidth="1"/>
    <col min="12050" max="12293" width="9.140625" style="2"/>
    <col min="12294" max="12294" width="15.28515625" style="2" customWidth="1"/>
    <col min="12295" max="12295" width="42.28515625" style="2" customWidth="1"/>
    <col min="12296" max="12296" width="9.140625" style="2"/>
    <col min="12297" max="12297" width="14.28515625" style="2" customWidth="1"/>
    <col min="12298" max="12302" width="14" style="2" customWidth="1"/>
    <col min="12303" max="12303" width="18.28515625" style="2" customWidth="1"/>
    <col min="12304" max="12304" width="20.85546875" style="2" customWidth="1"/>
    <col min="12305" max="12305" width="17.85546875" style="2" customWidth="1"/>
    <col min="12306" max="12549" width="9.140625" style="2"/>
    <col min="12550" max="12550" width="15.28515625" style="2" customWidth="1"/>
    <col min="12551" max="12551" width="42.28515625" style="2" customWidth="1"/>
    <col min="12552" max="12552" width="9.140625" style="2"/>
    <col min="12553" max="12553" width="14.28515625" style="2" customWidth="1"/>
    <col min="12554" max="12558" width="14" style="2" customWidth="1"/>
    <col min="12559" max="12559" width="18.28515625" style="2" customWidth="1"/>
    <col min="12560" max="12560" width="20.85546875" style="2" customWidth="1"/>
    <col min="12561" max="12561" width="17.85546875" style="2" customWidth="1"/>
    <col min="12562" max="12805" width="9.140625" style="2"/>
    <col min="12806" max="12806" width="15.28515625" style="2" customWidth="1"/>
    <col min="12807" max="12807" width="42.28515625" style="2" customWidth="1"/>
    <col min="12808" max="12808" width="9.140625" style="2"/>
    <col min="12809" max="12809" width="14.28515625" style="2" customWidth="1"/>
    <col min="12810" max="12814" width="14" style="2" customWidth="1"/>
    <col min="12815" max="12815" width="18.28515625" style="2" customWidth="1"/>
    <col min="12816" max="12816" width="20.85546875" style="2" customWidth="1"/>
    <col min="12817" max="12817" width="17.85546875" style="2" customWidth="1"/>
    <col min="12818" max="13061" width="9.140625" style="2"/>
    <col min="13062" max="13062" width="15.28515625" style="2" customWidth="1"/>
    <col min="13063" max="13063" width="42.28515625" style="2" customWidth="1"/>
    <col min="13064" max="13064" width="9.140625" style="2"/>
    <col min="13065" max="13065" width="14.28515625" style="2" customWidth="1"/>
    <col min="13066" max="13070" width="14" style="2" customWidth="1"/>
    <col min="13071" max="13071" width="18.28515625" style="2" customWidth="1"/>
    <col min="13072" max="13072" width="20.85546875" style="2" customWidth="1"/>
    <col min="13073" max="13073" width="17.85546875" style="2" customWidth="1"/>
    <col min="13074" max="13317" width="9.140625" style="2"/>
    <col min="13318" max="13318" width="15.28515625" style="2" customWidth="1"/>
    <col min="13319" max="13319" width="42.28515625" style="2" customWidth="1"/>
    <col min="13320" max="13320" width="9.140625" style="2"/>
    <col min="13321" max="13321" width="14.28515625" style="2" customWidth="1"/>
    <col min="13322" max="13326" width="14" style="2" customWidth="1"/>
    <col min="13327" max="13327" width="18.28515625" style="2" customWidth="1"/>
    <col min="13328" max="13328" width="20.85546875" style="2" customWidth="1"/>
    <col min="13329" max="13329" width="17.85546875" style="2" customWidth="1"/>
    <col min="13330" max="13573" width="9.140625" style="2"/>
    <col min="13574" max="13574" width="15.28515625" style="2" customWidth="1"/>
    <col min="13575" max="13575" width="42.28515625" style="2" customWidth="1"/>
    <col min="13576" max="13576" width="9.140625" style="2"/>
    <col min="13577" max="13577" width="14.28515625" style="2" customWidth="1"/>
    <col min="13578" max="13582" width="14" style="2" customWidth="1"/>
    <col min="13583" max="13583" width="18.28515625" style="2" customWidth="1"/>
    <col min="13584" max="13584" width="20.85546875" style="2" customWidth="1"/>
    <col min="13585" max="13585" width="17.85546875" style="2" customWidth="1"/>
    <col min="13586" max="13829" width="9.140625" style="2"/>
    <col min="13830" max="13830" width="15.28515625" style="2" customWidth="1"/>
    <col min="13831" max="13831" width="42.28515625" style="2" customWidth="1"/>
    <col min="13832" max="13832" width="9.140625" style="2"/>
    <col min="13833" max="13833" width="14.28515625" style="2" customWidth="1"/>
    <col min="13834" max="13838" width="14" style="2" customWidth="1"/>
    <col min="13839" max="13839" width="18.28515625" style="2" customWidth="1"/>
    <col min="13840" max="13840" width="20.85546875" style="2" customWidth="1"/>
    <col min="13841" max="13841" width="17.85546875" style="2" customWidth="1"/>
    <col min="13842" max="14085" width="9.140625" style="2"/>
    <col min="14086" max="14086" width="15.28515625" style="2" customWidth="1"/>
    <col min="14087" max="14087" width="42.28515625" style="2" customWidth="1"/>
    <col min="14088" max="14088" width="9.140625" style="2"/>
    <col min="14089" max="14089" width="14.28515625" style="2" customWidth="1"/>
    <col min="14090" max="14094" width="14" style="2" customWidth="1"/>
    <col min="14095" max="14095" width="18.28515625" style="2" customWidth="1"/>
    <col min="14096" max="14096" width="20.85546875" style="2" customWidth="1"/>
    <col min="14097" max="14097" width="17.85546875" style="2" customWidth="1"/>
    <col min="14098" max="14341" width="9.140625" style="2"/>
    <col min="14342" max="14342" width="15.28515625" style="2" customWidth="1"/>
    <col min="14343" max="14343" width="42.28515625" style="2" customWidth="1"/>
    <col min="14344" max="14344" width="9.140625" style="2"/>
    <col min="14345" max="14345" width="14.28515625" style="2" customWidth="1"/>
    <col min="14346" max="14350" width="14" style="2" customWidth="1"/>
    <col min="14351" max="14351" width="18.28515625" style="2" customWidth="1"/>
    <col min="14352" max="14352" width="20.85546875" style="2" customWidth="1"/>
    <col min="14353" max="14353" width="17.85546875" style="2" customWidth="1"/>
    <col min="14354" max="14597" width="9.140625" style="2"/>
    <col min="14598" max="14598" width="15.28515625" style="2" customWidth="1"/>
    <col min="14599" max="14599" width="42.28515625" style="2" customWidth="1"/>
    <col min="14600" max="14600" width="9.140625" style="2"/>
    <col min="14601" max="14601" width="14.28515625" style="2" customWidth="1"/>
    <col min="14602" max="14606" width="14" style="2" customWidth="1"/>
    <col min="14607" max="14607" width="18.28515625" style="2" customWidth="1"/>
    <col min="14608" max="14608" width="20.85546875" style="2" customWidth="1"/>
    <col min="14609" max="14609" width="17.85546875" style="2" customWidth="1"/>
    <col min="14610" max="14853" width="9.140625" style="2"/>
    <col min="14854" max="14854" width="15.28515625" style="2" customWidth="1"/>
    <col min="14855" max="14855" width="42.28515625" style="2" customWidth="1"/>
    <col min="14856" max="14856" width="9.140625" style="2"/>
    <col min="14857" max="14857" width="14.28515625" style="2" customWidth="1"/>
    <col min="14858" max="14862" width="14" style="2" customWidth="1"/>
    <col min="14863" max="14863" width="18.28515625" style="2" customWidth="1"/>
    <col min="14864" max="14864" width="20.85546875" style="2" customWidth="1"/>
    <col min="14865" max="14865" width="17.85546875" style="2" customWidth="1"/>
    <col min="14866" max="15109" width="9.140625" style="2"/>
    <col min="15110" max="15110" width="15.28515625" style="2" customWidth="1"/>
    <col min="15111" max="15111" width="42.28515625" style="2" customWidth="1"/>
    <col min="15112" max="15112" width="9.140625" style="2"/>
    <col min="15113" max="15113" width="14.28515625" style="2" customWidth="1"/>
    <col min="15114" max="15118" width="14" style="2" customWidth="1"/>
    <col min="15119" max="15119" width="18.28515625" style="2" customWidth="1"/>
    <col min="15120" max="15120" width="20.85546875" style="2" customWidth="1"/>
    <col min="15121" max="15121" width="17.85546875" style="2" customWidth="1"/>
    <col min="15122" max="15365" width="9.140625" style="2"/>
    <col min="15366" max="15366" width="15.28515625" style="2" customWidth="1"/>
    <col min="15367" max="15367" width="42.28515625" style="2" customWidth="1"/>
    <col min="15368" max="15368" width="9.140625" style="2"/>
    <col min="15369" max="15369" width="14.28515625" style="2" customWidth="1"/>
    <col min="15370" max="15374" width="14" style="2" customWidth="1"/>
    <col min="15375" max="15375" width="18.28515625" style="2" customWidth="1"/>
    <col min="15376" max="15376" width="20.85546875" style="2" customWidth="1"/>
    <col min="15377" max="15377" width="17.85546875" style="2" customWidth="1"/>
    <col min="15378" max="15621" width="9.140625" style="2"/>
    <col min="15622" max="15622" width="15.28515625" style="2" customWidth="1"/>
    <col min="15623" max="15623" width="42.28515625" style="2" customWidth="1"/>
    <col min="15624" max="15624" width="9.140625" style="2"/>
    <col min="15625" max="15625" width="14.28515625" style="2" customWidth="1"/>
    <col min="15626" max="15630" width="14" style="2" customWidth="1"/>
    <col min="15631" max="15631" width="18.28515625" style="2" customWidth="1"/>
    <col min="15632" max="15632" width="20.85546875" style="2" customWidth="1"/>
    <col min="15633" max="15633" width="17.85546875" style="2" customWidth="1"/>
    <col min="15634" max="15877" width="9.140625" style="2"/>
    <col min="15878" max="15878" width="15.28515625" style="2" customWidth="1"/>
    <col min="15879" max="15879" width="42.28515625" style="2" customWidth="1"/>
    <col min="15880" max="15880" width="9.140625" style="2"/>
    <col min="15881" max="15881" width="14.28515625" style="2" customWidth="1"/>
    <col min="15882" max="15886" width="14" style="2" customWidth="1"/>
    <col min="15887" max="15887" width="18.28515625" style="2" customWidth="1"/>
    <col min="15888" max="15888" width="20.85546875" style="2" customWidth="1"/>
    <col min="15889" max="15889" width="17.85546875" style="2" customWidth="1"/>
    <col min="15890" max="16133" width="9.140625" style="2"/>
    <col min="16134" max="16134" width="15.28515625" style="2" customWidth="1"/>
    <col min="16135" max="16135" width="42.28515625" style="2" customWidth="1"/>
    <col min="16136" max="16136" width="9.140625" style="2"/>
    <col min="16137" max="16137" width="14.28515625" style="2" customWidth="1"/>
    <col min="16138" max="16142" width="14" style="2" customWidth="1"/>
    <col min="16143" max="16143" width="18.28515625" style="2" customWidth="1"/>
    <col min="16144" max="16144" width="20.85546875" style="2" customWidth="1"/>
    <col min="16145" max="16145" width="17.85546875" style="2" customWidth="1"/>
    <col min="16146" max="16384" width="9.140625" style="2"/>
  </cols>
  <sheetData>
    <row r="1" spans="1:24" ht="13.5" thickBot="1" x14ac:dyDescent="0.25">
      <c r="D1" s="2"/>
      <c r="E1" s="3"/>
      <c r="G1" s="3"/>
      <c r="I1" s="3"/>
      <c r="K1" s="3"/>
      <c r="M1" s="3"/>
      <c r="P1" s="3"/>
      <c r="R1" s="3"/>
      <c r="U1" s="4" t="s">
        <v>0</v>
      </c>
    </row>
    <row r="2" spans="1:24" ht="21" outlineLevel="1" thickBot="1" x14ac:dyDescent="0.25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U2" s="4" t="s">
        <v>2</v>
      </c>
    </row>
    <row r="3" spans="1:24" ht="13.5" outlineLevel="1" thickBot="1" x14ac:dyDescent="0.25">
      <c r="B3" s="8"/>
      <c r="C3" s="9"/>
      <c r="D3" s="10"/>
      <c r="E3" s="10"/>
      <c r="F3" s="11"/>
      <c r="G3" s="12"/>
      <c r="H3" s="13"/>
      <c r="I3" s="13"/>
      <c r="J3" s="13"/>
      <c r="K3" s="13"/>
      <c r="L3" s="13"/>
      <c r="M3" s="13"/>
      <c r="N3" s="14"/>
      <c r="O3" s="13"/>
      <c r="P3" s="13"/>
      <c r="Q3" s="13"/>
      <c r="R3" s="15"/>
      <c r="S3" s="16"/>
      <c r="U3" s="3" t="s">
        <v>3</v>
      </c>
      <c r="V3" s="3" t="s">
        <v>4</v>
      </c>
      <c r="W3" s="3" t="s">
        <v>5</v>
      </c>
      <c r="X3" s="17"/>
    </row>
    <row r="4" spans="1:24" ht="12.75" customHeight="1" outlineLevel="1" x14ac:dyDescent="0.2">
      <c r="B4" s="18" t="s">
        <v>6</v>
      </c>
      <c r="C4" s="19"/>
      <c r="D4" s="19"/>
      <c r="E4" s="20" t="s">
        <v>7</v>
      </c>
      <c r="F4" s="20"/>
      <c r="G4" s="21"/>
      <c r="H4" s="22"/>
      <c r="I4" s="22"/>
      <c r="J4" s="22"/>
      <c r="K4" s="22"/>
      <c r="L4" s="22"/>
      <c r="M4" s="22"/>
      <c r="N4" s="22"/>
      <c r="O4" s="22"/>
      <c r="P4" s="22"/>
      <c r="Q4" s="22"/>
      <c r="R4" s="23" t="s">
        <v>8</v>
      </c>
      <c r="S4" s="24">
        <v>0.69289999999999996</v>
      </c>
      <c r="U4" s="3" t="s">
        <v>9</v>
      </c>
      <c r="V4" s="25" t="s">
        <v>221</v>
      </c>
      <c r="W4" s="26" t="s">
        <v>222</v>
      </c>
    </row>
    <row r="5" spans="1:24" outlineLevel="1" x14ac:dyDescent="0.2">
      <c r="B5" s="27" t="s">
        <v>10</v>
      </c>
      <c r="C5" s="28"/>
      <c r="D5" s="28"/>
      <c r="E5" s="2" t="s">
        <v>11</v>
      </c>
      <c r="G5" s="2"/>
      <c r="H5" s="29"/>
      <c r="I5" s="29"/>
      <c r="J5" s="29"/>
      <c r="K5" s="29"/>
      <c r="L5" s="29"/>
      <c r="M5" s="29"/>
      <c r="N5" s="30"/>
      <c r="O5" s="29"/>
      <c r="P5" s="29"/>
      <c r="Q5" s="29"/>
      <c r="R5" s="31" t="s">
        <v>12</v>
      </c>
      <c r="S5" s="32">
        <v>9565</v>
      </c>
      <c r="U5" s="3" t="s">
        <v>13</v>
      </c>
      <c r="V5" s="25">
        <v>46023</v>
      </c>
    </row>
    <row r="6" spans="1:24" outlineLevel="1" x14ac:dyDescent="0.2">
      <c r="B6" s="27" t="s">
        <v>14</v>
      </c>
      <c r="C6" s="28"/>
      <c r="D6" s="28"/>
      <c r="E6" s="4" t="s">
        <v>15</v>
      </c>
      <c r="G6" s="33"/>
      <c r="H6" s="34"/>
      <c r="I6" s="35"/>
      <c r="J6" s="35"/>
      <c r="K6" s="35"/>
      <c r="L6" s="35"/>
      <c r="M6" s="35"/>
      <c r="N6" s="35"/>
      <c r="O6" s="35"/>
      <c r="P6" s="35"/>
      <c r="Q6" s="35"/>
      <c r="R6" s="36" t="s">
        <v>16</v>
      </c>
      <c r="S6" s="37">
        <v>0.20699999999999999</v>
      </c>
      <c r="U6" s="3" t="s">
        <v>17</v>
      </c>
      <c r="V6" s="25">
        <v>46143</v>
      </c>
    </row>
    <row r="7" spans="1:24" ht="13.5" outlineLevel="1" thickBot="1" x14ac:dyDescent="0.25">
      <c r="B7" s="38"/>
      <c r="C7" s="39"/>
      <c r="D7" s="40"/>
      <c r="E7" s="40"/>
      <c r="F7" s="41"/>
      <c r="G7" s="40"/>
      <c r="H7" s="42"/>
      <c r="I7" s="42"/>
      <c r="J7" s="42"/>
      <c r="K7" s="42"/>
      <c r="L7" s="42"/>
      <c r="M7" s="42"/>
      <c r="N7" s="43"/>
      <c r="O7" s="42"/>
      <c r="P7" s="42"/>
      <c r="Q7" s="42"/>
      <c r="R7" s="44"/>
      <c r="S7" s="45"/>
    </row>
    <row r="8" spans="1:24" x14ac:dyDescent="0.2">
      <c r="B8" s="46" t="s">
        <v>18</v>
      </c>
      <c r="C8" s="47" t="s">
        <v>19</v>
      </c>
      <c r="D8" s="48"/>
      <c r="E8" s="49" t="s">
        <v>3</v>
      </c>
      <c r="F8" s="50" t="s">
        <v>20</v>
      </c>
      <c r="G8" s="51" t="s">
        <v>21</v>
      </c>
      <c r="H8" s="52" t="s">
        <v>22</v>
      </c>
      <c r="I8" s="53" t="s">
        <v>23</v>
      </c>
      <c r="J8" s="54"/>
      <c r="K8" s="55" t="s">
        <v>23</v>
      </c>
      <c r="L8" s="55"/>
      <c r="M8" s="55"/>
      <c r="N8" s="56" t="s">
        <v>24</v>
      </c>
      <c r="O8" s="57" t="s">
        <v>25</v>
      </c>
      <c r="P8" s="58"/>
      <c r="Q8" s="59" t="s">
        <v>26</v>
      </c>
      <c r="R8" s="60"/>
      <c r="S8" s="61" t="s">
        <v>27</v>
      </c>
      <c r="U8" s="25"/>
    </row>
    <row r="9" spans="1:24" ht="13.5" thickBot="1" x14ac:dyDescent="0.25">
      <c r="B9" s="62"/>
      <c r="C9" s="63"/>
      <c r="D9" s="64"/>
      <c r="E9" s="65"/>
      <c r="F9" s="66"/>
      <c r="G9" s="67"/>
      <c r="H9" s="68"/>
      <c r="I9" s="69" t="s">
        <v>28</v>
      </c>
      <c r="J9" s="70" t="s">
        <v>29</v>
      </c>
      <c r="K9" s="71" t="s">
        <v>30</v>
      </c>
      <c r="L9" s="72" t="s">
        <v>31</v>
      </c>
      <c r="M9" s="73" t="s">
        <v>32</v>
      </c>
      <c r="N9" s="74"/>
      <c r="O9" s="75" t="s">
        <v>31</v>
      </c>
      <c r="P9" s="73" t="s">
        <v>32</v>
      </c>
      <c r="Q9" s="76" t="s">
        <v>31</v>
      </c>
      <c r="R9" s="70" t="s">
        <v>32</v>
      </c>
      <c r="S9" s="77"/>
    </row>
    <row r="10" spans="1:24" x14ac:dyDescent="0.2">
      <c r="B10" s="78">
        <f>COUNT(#REF!)+1</f>
        <v>1</v>
      </c>
      <c r="C10" s="79"/>
      <c r="D10" s="79"/>
      <c r="E10" s="80"/>
      <c r="F10" s="81" t="s">
        <v>33</v>
      </c>
      <c r="G10" s="82"/>
      <c r="H10" s="83"/>
      <c r="I10" s="84"/>
      <c r="J10" s="85"/>
      <c r="K10" s="86"/>
      <c r="L10" s="87"/>
      <c r="M10" s="88"/>
      <c r="N10" s="89"/>
      <c r="O10" s="86"/>
      <c r="P10" s="90" t="s">
        <v>34</v>
      </c>
      <c r="Q10" s="91">
        <f>SUM(Q11:Q11)</f>
        <v>2909.4600000000028</v>
      </c>
      <c r="R10" s="92">
        <f>SUM(R11:R11)</f>
        <v>19249.439999999999</v>
      </c>
      <c r="S10" s="93">
        <f>SUM(S11:S11)</f>
        <v>22158.9</v>
      </c>
      <c r="V10" s="94">
        <f>S10</f>
        <v>22158.9</v>
      </c>
      <c r="W10" s="95">
        <f>S11/S164</f>
        <v>1.9810141125117749E-2</v>
      </c>
    </row>
    <row r="11" spans="1:24" ht="24" outlineLevel="1" x14ac:dyDescent="0.2">
      <c r="A11" s="1">
        <f>A10+1</f>
        <v>1</v>
      </c>
      <c r="B11" s="96" t="str">
        <f>CONCATENATE((COUNT($B$10:B10)),".",A11)</f>
        <v>1.1</v>
      </c>
      <c r="C11" s="97"/>
      <c r="D11" s="98" t="s">
        <v>35</v>
      </c>
      <c r="E11" s="99" t="s">
        <v>36</v>
      </c>
      <c r="F11" s="100" t="s">
        <v>223</v>
      </c>
      <c r="G11" s="101" t="s">
        <v>86</v>
      </c>
      <c r="H11" s="102">
        <v>1</v>
      </c>
      <c r="I11" s="103">
        <v>18358.660000000003</v>
      </c>
      <c r="J11" s="104">
        <f>ROUND(I11*(1+(IF(N11="BDI 2",$S$7,$S$6))),2)</f>
        <v>22158.9</v>
      </c>
      <c r="K11" s="105">
        <v>0.86870000000000003</v>
      </c>
      <c r="L11" s="106">
        <f>I11-M11</f>
        <v>2410.4900000000034</v>
      </c>
      <c r="M11" s="107">
        <f t="shared" ref="M11" si="0">IF(D11="",0,ROUND(I11*K11,2))</f>
        <v>15948.17</v>
      </c>
      <c r="N11" s="108"/>
      <c r="O11" s="109">
        <f t="shared" ref="O11" si="1">J11-P11</f>
        <v>2909.4600000000028</v>
      </c>
      <c r="P11" s="110">
        <f>ROUND(M11*(1+(IF(N11="BDI 2",$S$7,$S$6))),2)</f>
        <v>19249.439999999999</v>
      </c>
      <c r="Q11" s="111">
        <f>S11-R11</f>
        <v>2909.4600000000028</v>
      </c>
      <c r="R11" s="104">
        <f>ROUND(ROUND(H11,2)*P11,2)</f>
        <v>19249.439999999999</v>
      </c>
      <c r="S11" s="112">
        <f>ROUND(ROUND(J11,2)*H11,2)</f>
        <v>22158.9</v>
      </c>
      <c r="T11" s="113"/>
      <c r="V11" s="114"/>
      <c r="W11" s="94"/>
      <c r="X11" s="3"/>
    </row>
    <row r="12" spans="1:24" x14ac:dyDescent="0.2">
      <c r="B12" s="115"/>
      <c r="C12" s="116"/>
      <c r="D12" s="116"/>
      <c r="E12" s="117"/>
      <c r="F12" s="118"/>
      <c r="G12" s="119"/>
      <c r="H12" s="102"/>
      <c r="I12" s="103"/>
      <c r="J12" s="120"/>
      <c r="K12" s="121"/>
      <c r="L12" s="122"/>
      <c r="M12" s="123"/>
      <c r="N12" s="124"/>
      <c r="O12" s="121"/>
      <c r="P12" s="123"/>
      <c r="Q12" s="103"/>
      <c r="R12" s="120"/>
      <c r="S12" s="125"/>
      <c r="V12" s="114"/>
      <c r="W12" s="94"/>
      <c r="X12" s="3"/>
    </row>
    <row r="13" spans="1:24" x14ac:dyDescent="0.2">
      <c r="B13" s="78">
        <f>COUNT($B$10:B12)+1</f>
        <v>2</v>
      </c>
      <c r="C13" s="79"/>
      <c r="D13" s="79"/>
      <c r="E13" s="80"/>
      <c r="F13" s="126" t="s">
        <v>37</v>
      </c>
      <c r="G13" s="127"/>
      <c r="H13" s="128"/>
      <c r="I13" s="129"/>
      <c r="J13" s="130"/>
      <c r="K13" s="131"/>
      <c r="L13" s="132"/>
      <c r="M13" s="133"/>
      <c r="N13" s="134"/>
      <c r="O13" s="131"/>
      <c r="P13" s="135" t="s">
        <v>34</v>
      </c>
      <c r="Q13" s="91">
        <f>SUM(Q14:Q16)</f>
        <v>3881.8900000000003</v>
      </c>
      <c r="R13" s="92">
        <f>SUM(R14:R16)</f>
        <v>170.18</v>
      </c>
      <c r="S13" s="93">
        <f>SUM(S14:S16)</f>
        <v>4052.07</v>
      </c>
      <c r="V13" s="94">
        <f>S13</f>
        <v>4052.07</v>
      </c>
      <c r="W13" s="94"/>
    </row>
    <row r="14" spans="1:24" ht="36" outlineLevel="1" x14ac:dyDescent="0.2">
      <c r="A14" s="1">
        <f>A13+1</f>
        <v>1</v>
      </c>
      <c r="B14" s="96" t="str">
        <f>CONCATENATE((COUNT($B$10:B13)),".",A14)</f>
        <v>2.1</v>
      </c>
      <c r="C14" s="136" t="s">
        <v>38</v>
      </c>
      <c r="D14" s="98">
        <v>103689</v>
      </c>
      <c r="E14" s="99" t="s">
        <v>9</v>
      </c>
      <c r="F14" s="100" t="s">
        <v>224</v>
      </c>
      <c r="G14" s="101" t="s">
        <v>225</v>
      </c>
      <c r="H14" s="137">
        <v>2.88</v>
      </c>
      <c r="I14" s="138">
        <v>495.57</v>
      </c>
      <c r="J14" s="139">
        <f>ROUND(I14*(1+(IF(N14="BDI 2",$S$7,$S$6))),2)</f>
        <v>598.15</v>
      </c>
      <c r="K14" s="105">
        <v>9.8799999999999999E-2</v>
      </c>
      <c r="L14" s="106">
        <f t="shared" ref="L14:L15" si="2">I14-M14</f>
        <v>446.61</v>
      </c>
      <c r="M14" s="107">
        <f t="shared" ref="M14:M15" si="3">IF(D14="",0,ROUND(I14*K14,2))</f>
        <v>48.96</v>
      </c>
      <c r="N14" s="108"/>
      <c r="O14" s="109">
        <f t="shared" ref="O14:O15" si="4">J14-P14</f>
        <v>539.05999999999995</v>
      </c>
      <c r="P14" s="110">
        <f>ROUND(M14*(1+(IF(N14="BDI 2",$S$7,$S$6))),2)</f>
        <v>59.09</v>
      </c>
      <c r="Q14" s="140">
        <f t="shared" ref="Q14:Q15" si="5">S14-R14</f>
        <v>1552.49</v>
      </c>
      <c r="R14" s="139">
        <f t="shared" ref="R14:R15" si="6">ROUND(ROUND(H14,2)*P14,2)</f>
        <v>170.18</v>
      </c>
      <c r="S14" s="112">
        <f t="shared" ref="S14:S15" si="7">ROUND(ROUND(J14,2)*H14,2)</f>
        <v>1722.67</v>
      </c>
      <c r="V14" s="114"/>
      <c r="W14" s="94"/>
    </row>
    <row r="15" spans="1:24" outlineLevel="1" x14ac:dyDescent="0.2">
      <c r="A15" s="1">
        <f>A14+1</f>
        <v>2</v>
      </c>
      <c r="B15" s="96" t="str">
        <f>CONCATENATE((COUNT($B$10:B14)),".",A15)</f>
        <v>2.2</v>
      </c>
      <c r="C15" s="136"/>
      <c r="D15" s="98" t="s">
        <v>39</v>
      </c>
      <c r="E15" s="99" t="s">
        <v>36</v>
      </c>
      <c r="F15" s="141" t="s">
        <v>95</v>
      </c>
      <c r="G15" s="142" t="s">
        <v>86</v>
      </c>
      <c r="H15" s="143">
        <v>1</v>
      </c>
      <c r="I15" s="144">
        <v>1929.91</v>
      </c>
      <c r="J15" s="145">
        <f t="shared" ref="J15" si="8">ROUND(I15*(1+(IF(N15="BDI 2",$S$7,$S$6))),2)</f>
        <v>2329.4</v>
      </c>
      <c r="K15" s="105">
        <v>0</v>
      </c>
      <c r="L15" s="106">
        <f t="shared" si="2"/>
        <v>1929.91</v>
      </c>
      <c r="M15" s="107">
        <f t="shared" si="3"/>
        <v>0</v>
      </c>
      <c r="N15" s="108"/>
      <c r="O15" s="146">
        <f t="shared" si="4"/>
        <v>2329.4</v>
      </c>
      <c r="P15" s="110">
        <f t="shared" ref="P15" si="9">ROUND(M15*(1+(IF(N15="BDI 2",$S$7,$S$6))),2)</f>
        <v>0</v>
      </c>
      <c r="Q15" s="147">
        <f t="shared" si="5"/>
        <v>2329.4</v>
      </c>
      <c r="R15" s="145">
        <f t="shared" si="6"/>
        <v>0</v>
      </c>
      <c r="S15" s="112">
        <f t="shared" si="7"/>
        <v>2329.4</v>
      </c>
      <c r="V15" s="148"/>
      <c r="W15" s="94"/>
    </row>
    <row r="16" spans="1:24" x14ac:dyDescent="0.2">
      <c r="B16" s="149"/>
      <c r="C16" s="150"/>
      <c r="D16" s="150"/>
      <c r="E16" s="151"/>
      <c r="F16" s="141"/>
      <c r="G16" s="142"/>
      <c r="H16" s="152"/>
      <c r="I16" s="138"/>
      <c r="J16" s="153"/>
      <c r="K16" s="154"/>
      <c r="L16" s="155"/>
      <c r="M16" s="156"/>
      <c r="N16" s="157"/>
      <c r="O16" s="154"/>
      <c r="P16" s="156"/>
      <c r="Q16" s="138"/>
      <c r="R16" s="153"/>
      <c r="S16" s="158"/>
      <c r="V16" s="94"/>
      <c r="W16" s="94"/>
    </row>
    <row r="17" spans="1:23" x14ac:dyDescent="0.2">
      <c r="B17" s="159" t="s">
        <v>40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1"/>
      <c r="Q17" s="162">
        <f>Q18+Q22+Q27+Q32+Q37+Q42</f>
        <v>228555.32</v>
      </c>
      <c r="R17" s="162">
        <f>R18+R22+R27+R32+R37+R42</f>
        <v>22533.95</v>
      </c>
      <c r="S17" s="162">
        <f>S18+S22+S27+S32+S37+S42</f>
        <v>251089.27000000002</v>
      </c>
      <c r="V17" s="114">
        <f>S18+S22+S27+S32+S37+S42</f>
        <v>251089.27000000002</v>
      </c>
      <c r="W17" s="94">
        <f>Q17+R17</f>
        <v>251089.27000000002</v>
      </c>
    </row>
    <row r="18" spans="1:23" x14ac:dyDescent="0.2">
      <c r="B18" s="78">
        <f>COUNT($B$10:B16)+1</f>
        <v>3</v>
      </c>
      <c r="C18" s="163"/>
      <c r="D18" s="164"/>
      <c r="E18" s="80"/>
      <c r="F18" s="126" t="s">
        <v>41</v>
      </c>
      <c r="G18" s="82"/>
      <c r="H18" s="165"/>
      <c r="I18" s="91"/>
      <c r="J18" s="92"/>
      <c r="K18" s="166"/>
      <c r="L18" s="167"/>
      <c r="M18" s="168"/>
      <c r="N18" s="169"/>
      <c r="O18" s="166"/>
      <c r="P18" s="170" t="s">
        <v>34</v>
      </c>
      <c r="Q18" s="91">
        <f>SUM(Q19:Q21)</f>
        <v>157.8099999999996</v>
      </c>
      <c r="R18" s="92">
        <f>SUM(R19:R21)</f>
        <v>5793.96</v>
      </c>
      <c r="S18" s="93">
        <f>SUM(S19:S21)</f>
        <v>5951.77</v>
      </c>
      <c r="V18" s="94"/>
      <c r="W18" s="94"/>
    </row>
    <row r="19" spans="1:23" ht="24" outlineLevel="1" x14ac:dyDescent="0.2">
      <c r="A19" s="1">
        <f>A18+1</f>
        <v>1</v>
      </c>
      <c r="B19" s="115" t="str">
        <f>CONCATENATE((COUNT($B$10:B18)),".",A19)</f>
        <v>3.1</v>
      </c>
      <c r="C19" s="136" t="s">
        <v>38</v>
      </c>
      <c r="D19" s="98">
        <v>99814</v>
      </c>
      <c r="E19" s="99" t="s">
        <v>9</v>
      </c>
      <c r="F19" s="118" t="s">
        <v>226</v>
      </c>
      <c r="G19" s="119" t="s">
        <v>225</v>
      </c>
      <c r="H19" s="171">
        <v>2590</v>
      </c>
      <c r="I19" s="144">
        <v>1.74</v>
      </c>
      <c r="J19" s="172">
        <f>ROUND(I19*(1+(IF(N19="BDI 2",$S$7,$S$6))),2)</f>
        <v>2.1</v>
      </c>
      <c r="K19" s="173">
        <v>0.97130000000000005</v>
      </c>
      <c r="L19" s="174">
        <f>I19-M19</f>
        <v>5.0000000000000044E-2</v>
      </c>
      <c r="M19" s="175">
        <f>IF(D19="",0,ROUND(I19*K19,2))</f>
        <v>1.69</v>
      </c>
      <c r="N19" s="176"/>
      <c r="O19" s="177">
        <f>J19-P19</f>
        <v>6.0000000000000053E-2</v>
      </c>
      <c r="P19" s="175">
        <f>ROUND(M19*(1+(IF(N19="BDI 2",$S$7,$S$6))),2)</f>
        <v>2.04</v>
      </c>
      <c r="Q19" s="144">
        <f>S19-R19</f>
        <v>155.39999999999964</v>
      </c>
      <c r="R19" s="172">
        <f>ROUND(ROUND(H19,2)*P19,2)</f>
        <v>5283.6</v>
      </c>
      <c r="S19" s="178">
        <f>ROUND(ROUND(J19,2)*H19,2)</f>
        <v>5439</v>
      </c>
      <c r="V19" s="94"/>
      <c r="W19" s="94"/>
    </row>
    <row r="20" spans="1:23" outlineLevel="1" x14ac:dyDescent="0.2">
      <c r="A20" s="1">
        <f>A19+1</f>
        <v>2</v>
      </c>
      <c r="B20" s="115" t="str">
        <f>CONCATENATE((COUNT($B$10:B19)),".",A20)</f>
        <v>3.2</v>
      </c>
      <c r="C20" s="136"/>
      <c r="D20" s="98" t="s">
        <v>42</v>
      </c>
      <c r="E20" s="99" t="s">
        <v>36</v>
      </c>
      <c r="F20" s="118" t="s">
        <v>211</v>
      </c>
      <c r="G20" s="119" t="s">
        <v>86</v>
      </c>
      <c r="H20" s="171">
        <v>1</v>
      </c>
      <c r="I20" s="144">
        <v>424.83000000000004</v>
      </c>
      <c r="J20" s="172">
        <f>ROUND(I20*(1+(IF(N20="BDI 2",$S$7,$S$6))),2)</f>
        <v>512.77</v>
      </c>
      <c r="K20" s="179">
        <v>0.99529999999999996</v>
      </c>
      <c r="L20" s="174">
        <f>I20-M20</f>
        <v>2.0000000000000568</v>
      </c>
      <c r="M20" s="175">
        <f>IF(D20="",0,ROUND(I20*K20,2))</f>
        <v>422.83</v>
      </c>
      <c r="N20" s="176"/>
      <c r="O20" s="177">
        <f>J20-P20</f>
        <v>2.4099999999999682</v>
      </c>
      <c r="P20" s="175">
        <f>ROUND(M20*(1+(IF(N20="BDI 2",$S$7,$S$6))),2)</f>
        <v>510.36</v>
      </c>
      <c r="Q20" s="144">
        <f>S20-R20</f>
        <v>2.4099999999999682</v>
      </c>
      <c r="R20" s="172">
        <f>ROUND(ROUND(H20,2)*P20,2)</f>
        <v>510.36</v>
      </c>
      <c r="S20" s="178">
        <f>ROUND(ROUND(J20,2)*H20,2)</f>
        <v>512.77</v>
      </c>
      <c r="V20" s="94"/>
      <c r="W20" s="94"/>
    </row>
    <row r="21" spans="1:23" x14ac:dyDescent="0.2">
      <c r="B21" s="115"/>
      <c r="C21" s="136"/>
      <c r="D21" s="180"/>
      <c r="E21" s="180"/>
      <c r="F21" s="118"/>
      <c r="G21" s="119"/>
      <c r="H21" s="171"/>
      <c r="I21" s="144"/>
      <c r="J21" s="172"/>
      <c r="K21" s="177"/>
      <c r="L21" s="174"/>
      <c r="M21" s="175"/>
      <c r="N21" s="176"/>
      <c r="O21" s="177"/>
      <c r="P21" s="175"/>
      <c r="Q21" s="144"/>
      <c r="R21" s="172"/>
      <c r="S21" s="178"/>
      <c r="V21" s="94"/>
      <c r="W21" s="94"/>
    </row>
    <row r="22" spans="1:23" x14ac:dyDescent="0.2">
      <c r="B22" s="78">
        <f>COUNT($B$10:B21)+1</f>
        <v>4</v>
      </c>
      <c r="C22" s="163"/>
      <c r="D22" s="164"/>
      <c r="E22" s="80"/>
      <c r="F22" s="126" t="s">
        <v>43</v>
      </c>
      <c r="G22" s="82"/>
      <c r="H22" s="165"/>
      <c r="I22" s="91"/>
      <c r="J22" s="92"/>
      <c r="K22" s="166"/>
      <c r="L22" s="167"/>
      <c r="M22" s="168"/>
      <c r="N22" s="169"/>
      <c r="O22" s="166"/>
      <c r="P22" s="170" t="s">
        <v>34</v>
      </c>
      <c r="Q22" s="91">
        <f>SUM(Q23:Q26)</f>
        <v>6967.0999999999995</v>
      </c>
      <c r="R22" s="92">
        <f>SUM(R23:R26)</f>
        <v>334.85</v>
      </c>
      <c r="S22" s="93">
        <f>SUM(S23:S26)</f>
        <v>7301.95</v>
      </c>
      <c r="V22" s="94"/>
      <c r="W22" s="94"/>
    </row>
    <row r="23" spans="1:23" ht="24" outlineLevel="1" x14ac:dyDescent="0.2">
      <c r="A23" s="1">
        <f>A22+1</f>
        <v>1</v>
      </c>
      <c r="B23" s="115" t="str">
        <f>CONCATENATE((COUNT($B$10:B22)),".",A23)</f>
        <v>4.1</v>
      </c>
      <c r="C23" s="136"/>
      <c r="D23" s="181" t="s">
        <v>44</v>
      </c>
      <c r="E23" s="180" t="s">
        <v>36</v>
      </c>
      <c r="F23" s="118" t="s">
        <v>227</v>
      </c>
      <c r="G23" s="119" t="s">
        <v>112</v>
      </c>
      <c r="H23" s="171">
        <v>2590</v>
      </c>
      <c r="I23" s="144">
        <v>2.2599999999999998</v>
      </c>
      <c r="J23" s="172">
        <f>ROUND(I23*(1+(IF(N23="BDI 2",$S$7,$S$6))),2)</f>
        <v>2.73</v>
      </c>
      <c r="K23" s="179">
        <v>1.3299999999999999E-2</v>
      </c>
      <c r="L23" s="174">
        <f>I23-M23</f>
        <v>2.23</v>
      </c>
      <c r="M23" s="175">
        <f>IF(D23="",0,ROUND(I23*K23,2))</f>
        <v>0.03</v>
      </c>
      <c r="N23" s="176"/>
      <c r="O23" s="177">
        <f>J23-P23</f>
        <v>2.69</v>
      </c>
      <c r="P23" s="175">
        <f>ROUND(M23*(1+(IF(N23="BDI 2",$S$7,$S$6))),2)</f>
        <v>0.04</v>
      </c>
      <c r="Q23" s="144">
        <f>S23-R23</f>
        <v>6967.0999999999995</v>
      </c>
      <c r="R23" s="172">
        <f>ROUND(ROUND(H23,2)*P23,2)</f>
        <v>103.6</v>
      </c>
      <c r="S23" s="178">
        <f>ROUND(ROUND(J23,2)*H23,2)</f>
        <v>7070.7</v>
      </c>
      <c r="V23" s="94"/>
      <c r="W23" s="94"/>
    </row>
    <row r="24" spans="1:23" ht="36" outlineLevel="1" x14ac:dyDescent="0.2">
      <c r="A24" s="1">
        <f>A23+1</f>
        <v>2</v>
      </c>
      <c r="B24" s="115" t="str">
        <f>CONCATENATE((COUNT($B$10:B23)),".",A24)</f>
        <v>4.2</v>
      </c>
      <c r="C24" s="136" t="s">
        <v>38</v>
      </c>
      <c r="D24" s="181">
        <v>5914637</v>
      </c>
      <c r="E24" s="180" t="s">
        <v>13</v>
      </c>
      <c r="F24" s="118" t="s">
        <v>228</v>
      </c>
      <c r="G24" s="119" t="s">
        <v>229</v>
      </c>
      <c r="H24" s="171">
        <v>198.14</v>
      </c>
      <c r="I24" s="144">
        <v>0.84</v>
      </c>
      <c r="J24" s="172">
        <f>ROUND(I24*(1+(IF(N24="BDI 2",$S$7,$S$6))),2)</f>
        <v>1.01</v>
      </c>
      <c r="K24" s="179">
        <v>0.99580000000000002</v>
      </c>
      <c r="L24" s="174">
        <f>I24-M24</f>
        <v>0</v>
      </c>
      <c r="M24" s="175">
        <f>IF(D24="",0,ROUND(I24*K24,2))</f>
        <v>0.84</v>
      </c>
      <c r="N24" s="176"/>
      <c r="O24" s="177">
        <f>J24-P24</f>
        <v>0</v>
      </c>
      <c r="P24" s="175">
        <f>ROUND(M24*(1+(IF(N24="BDI 2",$S$7,$S$6))),2)</f>
        <v>1.01</v>
      </c>
      <c r="Q24" s="144">
        <f>S24-R24</f>
        <v>0</v>
      </c>
      <c r="R24" s="172">
        <f>ROUND(ROUND(H24,2)*P24,2)</f>
        <v>200.12</v>
      </c>
      <c r="S24" s="178">
        <f>ROUND(ROUND(J24,2)*H24,2)</f>
        <v>200.12</v>
      </c>
      <c r="V24" s="94"/>
      <c r="W24" s="94"/>
    </row>
    <row r="25" spans="1:23" ht="36" outlineLevel="1" x14ac:dyDescent="0.2">
      <c r="A25" s="1">
        <f>A24+1</f>
        <v>3</v>
      </c>
      <c r="B25" s="115" t="str">
        <f>CONCATENATE((COUNT($B$10:B24)),".",A25)</f>
        <v>4.3</v>
      </c>
      <c r="C25" s="136" t="s">
        <v>38</v>
      </c>
      <c r="D25" s="181">
        <v>5914622</v>
      </c>
      <c r="E25" s="180" t="s">
        <v>13</v>
      </c>
      <c r="F25" s="118" t="s">
        <v>230</v>
      </c>
      <c r="G25" s="119" t="s">
        <v>229</v>
      </c>
      <c r="H25" s="171">
        <v>11.66</v>
      </c>
      <c r="I25" s="144">
        <v>2.21</v>
      </c>
      <c r="J25" s="172">
        <f>ROUND(I25*(1+(IF(N25="BDI 2",$S$7,$S$6))),2)</f>
        <v>2.67</v>
      </c>
      <c r="K25" s="179">
        <v>0.99990000000000001</v>
      </c>
      <c r="L25" s="174">
        <f>I25-M25</f>
        <v>0</v>
      </c>
      <c r="M25" s="175">
        <f>IF(D25="",0,ROUND(I25*K25,2))</f>
        <v>2.21</v>
      </c>
      <c r="N25" s="176"/>
      <c r="O25" s="177">
        <f>J25-P25</f>
        <v>0</v>
      </c>
      <c r="P25" s="175">
        <f>ROUND(M25*(1+(IF(N25="BDI 2",$S$7,$S$6))),2)</f>
        <v>2.67</v>
      </c>
      <c r="Q25" s="144">
        <f>S25-R25</f>
        <v>0</v>
      </c>
      <c r="R25" s="172">
        <f>ROUND(ROUND(H25,2)*P25,2)</f>
        <v>31.13</v>
      </c>
      <c r="S25" s="178">
        <f>ROUND(ROUND(J25,2)*H25,2)</f>
        <v>31.13</v>
      </c>
      <c r="V25" s="94"/>
      <c r="W25" s="94"/>
    </row>
    <row r="26" spans="1:23" x14ac:dyDescent="0.2">
      <c r="B26" s="115"/>
      <c r="C26" s="136"/>
      <c r="D26" s="180"/>
      <c r="E26" s="180"/>
      <c r="F26" s="118"/>
      <c r="G26" s="119"/>
      <c r="H26" s="171"/>
      <c r="I26" s="144"/>
      <c r="J26" s="172"/>
      <c r="K26" s="177"/>
      <c r="L26" s="174"/>
      <c r="M26" s="175"/>
      <c r="N26" s="176"/>
      <c r="O26" s="177"/>
      <c r="P26" s="175"/>
      <c r="Q26" s="144"/>
      <c r="R26" s="172"/>
      <c r="S26" s="178"/>
      <c r="V26" s="94"/>
      <c r="W26" s="94"/>
    </row>
    <row r="27" spans="1:23" x14ac:dyDescent="0.2">
      <c r="B27" s="182">
        <f>COUNT($B$10:B26)+1</f>
        <v>5</v>
      </c>
      <c r="C27" s="183"/>
      <c r="D27" s="183"/>
      <c r="E27" s="184"/>
      <c r="F27" s="185" t="s">
        <v>45</v>
      </c>
      <c r="G27" s="186"/>
      <c r="H27" s="187"/>
      <c r="I27" s="188"/>
      <c r="J27" s="189"/>
      <c r="K27" s="190"/>
      <c r="L27" s="191"/>
      <c r="M27" s="192"/>
      <c r="N27" s="193"/>
      <c r="O27" s="190"/>
      <c r="P27" s="194" t="s">
        <v>34</v>
      </c>
      <c r="Q27" s="195">
        <f>SUM(Q28:Q31)</f>
        <v>101862.83</v>
      </c>
      <c r="R27" s="196">
        <f>SUM(R28:R31)</f>
        <v>6935.8</v>
      </c>
      <c r="S27" s="197">
        <f>SUM(S28:S31)</f>
        <v>108798.63</v>
      </c>
      <c r="V27" s="94"/>
      <c r="W27" s="94"/>
    </row>
    <row r="28" spans="1:23" ht="24" outlineLevel="1" x14ac:dyDescent="0.2">
      <c r="A28" s="1">
        <f>A27+1</f>
        <v>1</v>
      </c>
      <c r="B28" s="96" t="str">
        <f>CONCATENATE((COUNT($B$10:B27)),".",A28)</f>
        <v>5.1</v>
      </c>
      <c r="C28" s="136"/>
      <c r="D28" s="181" t="s">
        <v>46</v>
      </c>
      <c r="E28" s="180" t="s">
        <v>36</v>
      </c>
      <c r="F28" s="100" t="s">
        <v>231</v>
      </c>
      <c r="G28" s="101" t="s">
        <v>232</v>
      </c>
      <c r="H28" s="137">
        <v>186.48</v>
      </c>
      <c r="I28" s="103">
        <v>454.47</v>
      </c>
      <c r="J28" s="104">
        <f>ROUND(I28*(1+(IF(N28="BDI 2",$S$7,$S$6))),2)</f>
        <v>548.54999999999995</v>
      </c>
      <c r="K28" s="105">
        <v>4.1999999999999997E-3</v>
      </c>
      <c r="L28" s="106">
        <f t="shared" ref="L28:L30" si="10">I28-M28</f>
        <v>452.56</v>
      </c>
      <c r="M28" s="107">
        <f t="shared" ref="M28:M30" si="11">IF(D28="",0,ROUND(I28*K28,2))</f>
        <v>1.91</v>
      </c>
      <c r="N28" s="108"/>
      <c r="O28" s="109">
        <f t="shared" ref="O28:O30" si="12">J28-P28</f>
        <v>546.24</v>
      </c>
      <c r="P28" s="110">
        <f>ROUND(M28*(1+(IF(N28="BDI 2",$S$7,$S$6))),2)</f>
        <v>2.31</v>
      </c>
      <c r="Q28" s="111">
        <f t="shared" ref="Q28:Q30" si="13">S28-R28</f>
        <v>101862.83</v>
      </c>
      <c r="R28" s="104">
        <f t="shared" ref="R28:R30" si="14">ROUND(ROUND(H28,2)*P28,2)</f>
        <v>430.77</v>
      </c>
      <c r="S28" s="112">
        <f t="shared" ref="S28:S30" si="15">ROUND(ROUND(J28,2)*H28,2)</f>
        <v>102293.6</v>
      </c>
      <c r="V28" s="94"/>
      <c r="W28" s="94"/>
    </row>
    <row r="29" spans="1:23" ht="36" outlineLevel="1" x14ac:dyDescent="0.2">
      <c r="A29" s="1">
        <f t="shared" ref="A29:A30" si="16">A28+1</f>
        <v>2</v>
      </c>
      <c r="B29" s="96" t="str">
        <f>CONCATENATE((COUNT($B$10:B28)),".",A29)</f>
        <v>5.2</v>
      </c>
      <c r="C29" s="136" t="s">
        <v>38</v>
      </c>
      <c r="D29" s="181">
        <v>5914637</v>
      </c>
      <c r="E29" s="180" t="s">
        <v>13</v>
      </c>
      <c r="F29" s="141" t="s">
        <v>228</v>
      </c>
      <c r="G29" s="142" t="s">
        <v>229</v>
      </c>
      <c r="H29" s="143">
        <v>1510.9</v>
      </c>
      <c r="I29" s="144">
        <v>0.84</v>
      </c>
      <c r="J29" s="104">
        <f t="shared" ref="J29:J30" si="17">ROUND(I29*(1+(IF(N29="BDI 2",$S$7,$S$6))),2)</f>
        <v>1.01</v>
      </c>
      <c r="K29" s="105">
        <v>0.99580000000000002</v>
      </c>
      <c r="L29" s="106">
        <f t="shared" si="10"/>
        <v>0</v>
      </c>
      <c r="M29" s="107">
        <f t="shared" si="11"/>
        <v>0.84</v>
      </c>
      <c r="N29" s="108"/>
      <c r="O29" s="146">
        <f t="shared" si="12"/>
        <v>0</v>
      </c>
      <c r="P29" s="110">
        <f t="shared" ref="P29:P30" si="18">ROUND(M29*(1+(IF(N29="BDI 2",$S$7,$S$6))),2)</f>
        <v>1.01</v>
      </c>
      <c r="Q29" s="147">
        <f t="shared" si="13"/>
        <v>0</v>
      </c>
      <c r="R29" s="104">
        <f t="shared" si="14"/>
        <v>1526.01</v>
      </c>
      <c r="S29" s="112">
        <f t="shared" si="15"/>
        <v>1526.01</v>
      </c>
      <c r="V29" s="94"/>
      <c r="W29" s="94"/>
    </row>
    <row r="30" spans="1:23" ht="36" outlineLevel="1" x14ac:dyDescent="0.2">
      <c r="A30" s="1">
        <f t="shared" si="16"/>
        <v>3</v>
      </c>
      <c r="B30" s="96" t="str">
        <f>CONCATENATE((COUNT($B$10:B29)),".",A30)</f>
        <v>5.3</v>
      </c>
      <c r="C30" s="136" t="s">
        <v>38</v>
      </c>
      <c r="D30" s="181">
        <v>5914622</v>
      </c>
      <c r="E30" s="180" t="s">
        <v>13</v>
      </c>
      <c r="F30" s="141" t="s">
        <v>230</v>
      </c>
      <c r="G30" s="142" t="s">
        <v>229</v>
      </c>
      <c r="H30" s="143">
        <v>1864.8</v>
      </c>
      <c r="I30" s="144">
        <v>2.21</v>
      </c>
      <c r="J30" s="104">
        <f t="shared" si="17"/>
        <v>2.67</v>
      </c>
      <c r="K30" s="105">
        <v>0.99990000000000001</v>
      </c>
      <c r="L30" s="106">
        <f t="shared" si="10"/>
        <v>0</v>
      </c>
      <c r="M30" s="107">
        <f t="shared" si="11"/>
        <v>2.21</v>
      </c>
      <c r="N30" s="108"/>
      <c r="O30" s="146">
        <f t="shared" si="12"/>
        <v>0</v>
      </c>
      <c r="P30" s="110">
        <f t="shared" si="18"/>
        <v>2.67</v>
      </c>
      <c r="Q30" s="147">
        <f t="shared" si="13"/>
        <v>0</v>
      </c>
      <c r="R30" s="104">
        <f t="shared" si="14"/>
        <v>4979.0200000000004</v>
      </c>
      <c r="S30" s="112">
        <f t="shared" si="15"/>
        <v>4979.0200000000004</v>
      </c>
      <c r="V30" s="94"/>
      <c r="W30" s="94"/>
    </row>
    <row r="31" spans="1:23" x14ac:dyDescent="0.2">
      <c r="B31" s="149"/>
      <c r="C31" s="150"/>
      <c r="D31" s="150"/>
      <c r="E31" s="151"/>
      <c r="F31" s="141"/>
      <c r="G31" s="142"/>
      <c r="H31" s="152"/>
      <c r="I31" s="138"/>
      <c r="J31" s="153"/>
      <c r="K31" s="154"/>
      <c r="L31" s="155"/>
      <c r="M31" s="156"/>
      <c r="N31" s="157"/>
      <c r="O31" s="154"/>
      <c r="P31" s="156"/>
      <c r="Q31" s="138"/>
      <c r="R31" s="153"/>
      <c r="S31" s="158"/>
      <c r="V31" s="94"/>
      <c r="W31" s="94"/>
    </row>
    <row r="32" spans="1:23" x14ac:dyDescent="0.2">
      <c r="B32" s="78">
        <f>COUNT($B$10:B31)+1</f>
        <v>6</v>
      </c>
      <c r="C32" s="163"/>
      <c r="D32" s="164"/>
      <c r="E32" s="80"/>
      <c r="F32" s="126" t="s">
        <v>47</v>
      </c>
      <c r="G32" s="82"/>
      <c r="H32" s="165"/>
      <c r="I32" s="91"/>
      <c r="J32" s="92"/>
      <c r="K32" s="166"/>
      <c r="L32" s="167"/>
      <c r="M32" s="168"/>
      <c r="N32" s="169"/>
      <c r="O32" s="166"/>
      <c r="P32" s="170" t="s">
        <v>34</v>
      </c>
      <c r="Q32" s="91">
        <f>SUM(Q33:Q36)</f>
        <v>6967.0999999999995</v>
      </c>
      <c r="R32" s="92">
        <f>SUM(R33:R36)</f>
        <v>334.85</v>
      </c>
      <c r="S32" s="93">
        <f>SUM(S33:S36)</f>
        <v>7301.95</v>
      </c>
      <c r="V32" s="94"/>
      <c r="W32" s="94"/>
    </row>
    <row r="33" spans="1:23" ht="24" outlineLevel="1" x14ac:dyDescent="0.2">
      <c r="A33" s="1">
        <f>A32+1</f>
        <v>1</v>
      </c>
      <c r="B33" s="115" t="str">
        <f>CONCATENATE((COUNT($B$10:B32)),".",A33)</f>
        <v>6.1</v>
      </c>
      <c r="C33" s="136"/>
      <c r="D33" s="181" t="s">
        <v>44</v>
      </c>
      <c r="E33" s="180" t="s">
        <v>36</v>
      </c>
      <c r="F33" s="118" t="s">
        <v>227</v>
      </c>
      <c r="G33" s="119" t="s">
        <v>112</v>
      </c>
      <c r="H33" s="171">
        <v>2590</v>
      </c>
      <c r="I33" s="144">
        <v>2.2599999999999998</v>
      </c>
      <c r="J33" s="172">
        <f>ROUND(I33*(1+(IF(N33="BDI 2",$S$7,$S$6))),2)</f>
        <v>2.73</v>
      </c>
      <c r="K33" s="179">
        <v>1.3299999999999999E-2</v>
      </c>
      <c r="L33" s="174">
        <f>I33-M33</f>
        <v>2.23</v>
      </c>
      <c r="M33" s="175">
        <f>IF(D33="",0,ROUND(I33*K33,2))</f>
        <v>0.03</v>
      </c>
      <c r="N33" s="176"/>
      <c r="O33" s="177">
        <f>J33-P33</f>
        <v>2.69</v>
      </c>
      <c r="P33" s="175">
        <f>ROUND(M33*(1+(IF(N33="BDI 2",$S$7,$S$6))),2)</f>
        <v>0.04</v>
      </c>
      <c r="Q33" s="144">
        <f>S33-R33</f>
        <v>6967.0999999999995</v>
      </c>
      <c r="R33" s="172">
        <f>ROUND(ROUND(H33,2)*P33,2)</f>
        <v>103.6</v>
      </c>
      <c r="S33" s="178">
        <f>ROUND(ROUND(J33,2)*H33,2)</f>
        <v>7070.7</v>
      </c>
      <c r="V33" s="94"/>
      <c r="W33" s="94"/>
    </row>
    <row r="34" spans="1:23" ht="36" outlineLevel="1" x14ac:dyDescent="0.2">
      <c r="A34" s="1">
        <f>A33+1</f>
        <v>2</v>
      </c>
      <c r="B34" s="115" t="str">
        <f>CONCATENATE((COUNT($B$10:B33)),".",A34)</f>
        <v>6.2</v>
      </c>
      <c r="C34" s="136" t="s">
        <v>38</v>
      </c>
      <c r="D34" s="181">
        <v>5914637</v>
      </c>
      <c r="E34" s="180" t="s">
        <v>13</v>
      </c>
      <c r="F34" s="118" t="s">
        <v>228</v>
      </c>
      <c r="G34" s="119" t="s">
        <v>229</v>
      </c>
      <c r="H34" s="171">
        <v>198.14</v>
      </c>
      <c r="I34" s="144">
        <v>0.84</v>
      </c>
      <c r="J34" s="172">
        <f>ROUND(I34*(1+(IF(N34="BDI 2",$S$7,$S$6))),2)</f>
        <v>1.01</v>
      </c>
      <c r="K34" s="179">
        <v>0.99580000000000002</v>
      </c>
      <c r="L34" s="174">
        <f>I34-M34</f>
        <v>0</v>
      </c>
      <c r="M34" s="175">
        <f>IF(D34="",0,ROUND(I34*K34,2))</f>
        <v>0.84</v>
      </c>
      <c r="N34" s="176"/>
      <c r="O34" s="177">
        <f>J34-P34</f>
        <v>0</v>
      </c>
      <c r="P34" s="175">
        <f>ROUND(M34*(1+(IF(N34="BDI 2",$S$7,$S$6))),2)</f>
        <v>1.01</v>
      </c>
      <c r="Q34" s="144">
        <f>S34-R34</f>
        <v>0</v>
      </c>
      <c r="R34" s="172">
        <f>ROUND(ROUND(H34,2)*P34,2)</f>
        <v>200.12</v>
      </c>
      <c r="S34" s="178">
        <f>ROUND(ROUND(J34,2)*H34,2)</f>
        <v>200.12</v>
      </c>
      <c r="V34" s="94"/>
      <c r="W34" s="94"/>
    </row>
    <row r="35" spans="1:23" ht="36" outlineLevel="1" x14ac:dyDescent="0.2">
      <c r="A35" s="1">
        <f>A34+1</f>
        <v>3</v>
      </c>
      <c r="B35" s="115" t="str">
        <f>CONCATENATE((COUNT($B$10:B34)),".",A35)</f>
        <v>6.3</v>
      </c>
      <c r="C35" s="136" t="s">
        <v>38</v>
      </c>
      <c r="D35" s="181">
        <v>5914622</v>
      </c>
      <c r="E35" s="180" t="s">
        <v>13</v>
      </c>
      <c r="F35" s="118" t="s">
        <v>230</v>
      </c>
      <c r="G35" s="119" t="s">
        <v>229</v>
      </c>
      <c r="H35" s="171">
        <v>11.66</v>
      </c>
      <c r="I35" s="144">
        <v>2.21</v>
      </c>
      <c r="J35" s="172">
        <f>ROUND(I35*(1+(IF(N35="BDI 2",$S$7,$S$6))),2)</f>
        <v>2.67</v>
      </c>
      <c r="K35" s="179">
        <v>0.99990000000000001</v>
      </c>
      <c r="L35" s="174">
        <f>I35-M35</f>
        <v>0</v>
      </c>
      <c r="M35" s="175">
        <f>IF(D35="",0,ROUND(I35*K35,2))</f>
        <v>2.21</v>
      </c>
      <c r="N35" s="176"/>
      <c r="O35" s="177">
        <f>J35-P35</f>
        <v>0</v>
      </c>
      <c r="P35" s="175">
        <f>ROUND(M35*(1+(IF(N35="BDI 2",$S$7,$S$6))),2)</f>
        <v>2.67</v>
      </c>
      <c r="Q35" s="144">
        <f>S35-R35</f>
        <v>0</v>
      </c>
      <c r="R35" s="172">
        <f>ROUND(ROUND(H35,2)*P35,2)</f>
        <v>31.13</v>
      </c>
      <c r="S35" s="178">
        <f>ROUND(ROUND(J35,2)*H35,2)</f>
        <v>31.13</v>
      </c>
      <c r="V35" s="94"/>
      <c r="W35" s="94"/>
    </row>
    <row r="36" spans="1:23" x14ac:dyDescent="0.2">
      <c r="B36" s="149"/>
      <c r="C36" s="198"/>
      <c r="D36" s="181"/>
      <c r="E36" s="181"/>
      <c r="F36" s="141"/>
      <c r="G36" s="142"/>
      <c r="H36" s="199"/>
      <c r="I36" s="200"/>
      <c r="J36" s="201"/>
      <c r="K36" s="202"/>
      <c r="L36" s="203"/>
      <c r="M36" s="204"/>
      <c r="N36" s="205"/>
      <c r="O36" s="202"/>
      <c r="P36" s="204"/>
      <c r="Q36" s="200"/>
      <c r="R36" s="201"/>
      <c r="S36" s="206"/>
      <c r="V36" s="94"/>
      <c r="W36" s="94"/>
    </row>
    <row r="37" spans="1:23" ht="24" x14ac:dyDescent="0.2">
      <c r="B37" s="78">
        <f>COUNT($B$10:B36)+1</f>
        <v>7</v>
      </c>
      <c r="C37" s="163"/>
      <c r="D37" s="164"/>
      <c r="E37" s="80"/>
      <c r="F37" s="126" t="s">
        <v>48</v>
      </c>
      <c r="G37" s="82"/>
      <c r="H37" s="165"/>
      <c r="I37" s="91"/>
      <c r="J37" s="92"/>
      <c r="K37" s="166"/>
      <c r="L37" s="167"/>
      <c r="M37" s="168"/>
      <c r="N37" s="169"/>
      <c r="O37" s="166"/>
      <c r="P37" s="170" t="s">
        <v>34</v>
      </c>
      <c r="Q37" s="91">
        <f>SUM(Q38:Q41)</f>
        <v>110006.41</v>
      </c>
      <c r="R37" s="92">
        <f>SUM(R38:R41)</f>
        <v>7821.1200000000008</v>
      </c>
      <c r="S37" s="93">
        <f>SUM(S38:S41)</f>
        <v>117827.53</v>
      </c>
      <c r="V37" s="94"/>
      <c r="W37" s="94"/>
    </row>
    <row r="38" spans="1:23" ht="24" outlineLevel="1" x14ac:dyDescent="0.2">
      <c r="A38" s="1">
        <f>A37+1</f>
        <v>1</v>
      </c>
      <c r="B38" s="115" t="str">
        <f>CONCATENATE((COUNT($B$10:B37)),".",A38)</f>
        <v>7.1</v>
      </c>
      <c r="C38" s="136"/>
      <c r="D38" s="181" t="s">
        <v>49</v>
      </c>
      <c r="E38" s="180" t="s">
        <v>36</v>
      </c>
      <c r="F38" s="118" t="s">
        <v>233</v>
      </c>
      <c r="G38" s="119" t="s">
        <v>232</v>
      </c>
      <c r="H38" s="171">
        <v>186.48</v>
      </c>
      <c r="I38" s="144">
        <v>493.48</v>
      </c>
      <c r="J38" s="172">
        <f>ROUND(I38*(1+(IF(N38="BDI 2",$S$7,$S$6))),2)</f>
        <v>595.63</v>
      </c>
      <c r="K38" s="179">
        <v>9.5999999999999992E-3</v>
      </c>
      <c r="L38" s="174">
        <f>I38-M38</f>
        <v>488.74</v>
      </c>
      <c r="M38" s="175">
        <f>IF(D38="",0,ROUND(I38*K38,2))</f>
        <v>4.74</v>
      </c>
      <c r="N38" s="176"/>
      <c r="O38" s="177">
        <f>J38-P38</f>
        <v>589.91</v>
      </c>
      <c r="P38" s="175">
        <f>ROUND(M38*(1+(IF(N38="BDI 2",$S$7,$S$6))),2)</f>
        <v>5.72</v>
      </c>
      <c r="Q38" s="144">
        <f>S38-R38</f>
        <v>110006.41</v>
      </c>
      <c r="R38" s="172">
        <f>ROUND(ROUND(H38,2)*P38,2)</f>
        <v>1066.67</v>
      </c>
      <c r="S38" s="178">
        <f>ROUND(ROUND(J38,2)*H38,2)</f>
        <v>111073.08</v>
      </c>
      <c r="V38" s="94"/>
      <c r="W38" s="94"/>
    </row>
    <row r="39" spans="1:23" ht="36" outlineLevel="1" x14ac:dyDescent="0.2">
      <c r="A39" s="1">
        <f>A38+1</f>
        <v>2</v>
      </c>
      <c r="B39" s="115" t="str">
        <f>CONCATENATE((COUNT($B$10:B38)),".",A39)</f>
        <v>7.2</v>
      </c>
      <c r="C39" s="136" t="s">
        <v>38</v>
      </c>
      <c r="D39" s="181">
        <v>5914637</v>
      </c>
      <c r="E39" s="180" t="s">
        <v>13</v>
      </c>
      <c r="F39" s="118" t="s">
        <v>228</v>
      </c>
      <c r="G39" s="119" t="s">
        <v>229</v>
      </c>
      <c r="H39" s="171">
        <v>1757.85</v>
      </c>
      <c r="I39" s="144">
        <v>0.84</v>
      </c>
      <c r="J39" s="172">
        <f>ROUND(I39*(1+(IF(N39="BDI 2",$S$7,$S$6))),2)</f>
        <v>1.01</v>
      </c>
      <c r="K39" s="179">
        <v>0.99580000000000002</v>
      </c>
      <c r="L39" s="174">
        <f>I39-M39</f>
        <v>0</v>
      </c>
      <c r="M39" s="175">
        <f>IF(D39="",0,ROUND(I39*K39,2))</f>
        <v>0.84</v>
      </c>
      <c r="N39" s="176"/>
      <c r="O39" s="177">
        <f>J39-P39</f>
        <v>0</v>
      </c>
      <c r="P39" s="175">
        <f>ROUND(M39*(1+(IF(N39="BDI 2",$S$7,$S$6))),2)</f>
        <v>1.01</v>
      </c>
      <c r="Q39" s="144">
        <f>S39-R39</f>
        <v>0</v>
      </c>
      <c r="R39" s="172">
        <f>ROUND(ROUND(H39,2)*P39,2)</f>
        <v>1775.43</v>
      </c>
      <c r="S39" s="178">
        <f>ROUND(ROUND(J39,2)*H39,2)</f>
        <v>1775.43</v>
      </c>
      <c r="V39" s="94"/>
      <c r="W39" s="94"/>
    </row>
    <row r="40" spans="1:23" ht="36" outlineLevel="1" x14ac:dyDescent="0.2">
      <c r="A40" s="1">
        <f>A39+1</f>
        <v>3</v>
      </c>
      <c r="B40" s="115" t="str">
        <f>CONCATENATE((COUNT($B$10:B39)),".",A40)</f>
        <v>7.3</v>
      </c>
      <c r="C40" s="136" t="s">
        <v>38</v>
      </c>
      <c r="D40" s="181">
        <v>5914622</v>
      </c>
      <c r="E40" s="180" t="s">
        <v>13</v>
      </c>
      <c r="F40" s="118" t="s">
        <v>230</v>
      </c>
      <c r="G40" s="119" t="s">
        <v>229</v>
      </c>
      <c r="H40" s="171">
        <v>1864.8</v>
      </c>
      <c r="I40" s="144">
        <v>2.21</v>
      </c>
      <c r="J40" s="172">
        <f>ROUND(I40*(1+(IF(N40="BDI 2",$S$7,$S$6))),2)</f>
        <v>2.67</v>
      </c>
      <c r="K40" s="179">
        <v>0.99990000000000001</v>
      </c>
      <c r="L40" s="174">
        <f>I40-M40</f>
        <v>0</v>
      </c>
      <c r="M40" s="175">
        <f>IF(D40="",0,ROUND(I40*K40,2))</f>
        <v>2.21</v>
      </c>
      <c r="N40" s="176"/>
      <c r="O40" s="177">
        <f>J40-P40</f>
        <v>0</v>
      </c>
      <c r="P40" s="175">
        <f>ROUND(M40*(1+(IF(N40="BDI 2",$S$7,$S$6))),2)</f>
        <v>2.67</v>
      </c>
      <c r="Q40" s="144">
        <f>S40-R40</f>
        <v>0</v>
      </c>
      <c r="R40" s="172">
        <f>ROUND(ROUND(H40,2)*P40,2)</f>
        <v>4979.0200000000004</v>
      </c>
      <c r="S40" s="178">
        <f>ROUND(ROUND(J40,2)*H40,2)</f>
        <v>4979.0200000000004</v>
      </c>
      <c r="V40" s="94"/>
      <c r="W40" s="94"/>
    </row>
    <row r="41" spans="1:23" x14ac:dyDescent="0.2">
      <c r="B41" s="149"/>
      <c r="C41" s="198"/>
      <c r="D41" s="181"/>
      <c r="E41" s="181"/>
      <c r="F41" s="141"/>
      <c r="G41" s="142"/>
      <c r="H41" s="199"/>
      <c r="I41" s="200"/>
      <c r="J41" s="201"/>
      <c r="K41" s="202"/>
      <c r="L41" s="203"/>
      <c r="M41" s="204"/>
      <c r="N41" s="205"/>
      <c r="O41" s="202"/>
      <c r="P41" s="204"/>
      <c r="Q41" s="200"/>
      <c r="R41" s="201"/>
      <c r="S41" s="206"/>
      <c r="V41" s="94"/>
      <c r="W41" s="94"/>
    </row>
    <row r="42" spans="1:23" x14ac:dyDescent="0.2">
      <c r="B42" s="78">
        <f>COUNT($B$10:B41)+1</f>
        <v>8</v>
      </c>
      <c r="C42" s="163"/>
      <c r="D42" s="164"/>
      <c r="E42" s="80"/>
      <c r="F42" s="126" t="s">
        <v>50</v>
      </c>
      <c r="G42" s="82"/>
      <c r="H42" s="165"/>
      <c r="I42" s="91"/>
      <c r="J42" s="92"/>
      <c r="K42" s="166"/>
      <c r="L42" s="167"/>
      <c r="M42" s="168"/>
      <c r="N42" s="169"/>
      <c r="O42" s="166"/>
      <c r="P42" s="170" t="s">
        <v>34</v>
      </c>
      <c r="Q42" s="91">
        <f>SUM(Q43:Q45)</f>
        <v>2594.0699999999997</v>
      </c>
      <c r="R42" s="92">
        <f>SUM(R43:R45)</f>
        <v>1313.3700000000001</v>
      </c>
      <c r="S42" s="93">
        <f>SUM(S43:S45)</f>
        <v>3907.44</v>
      </c>
      <c r="V42" s="94"/>
      <c r="W42" s="94"/>
    </row>
    <row r="43" spans="1:23" ht="24" outlineLevel="1" x14ac:dyDescent="0.2">
      <c r="A43" s="1">
        <f>A42+1</f>
        <v>1</v>
      </c>
      <c r="B43" s="115" t="str">
        <f>CONCATENATE((COUNT($B$10:B42)),".",A43)</f>
        <v>8.1</v>
      </c>
      <c r="C43" s="136" t="s">
        <v>38</v>
      </c>
      <c r="D43" s="98">
        <v>5213401</v>
      </c>
      <c r="E43" s="180" t="s">
        <v>13</v>
      </c>
      <c r="F43" s="118" t="s">
        <v>234</v>
      </c>
      <c r="G43" s="119" t="s">
        <v>112</v>
      </c>
      <c r="H43" s="171">
        <v>38.65</v>
      </c>
      <c r="I43" s="144">
        <v>28.04</v>
      </c>
      <c r="J43" s="172">
        <f>ROUND(I43*(1+(IF(N43="BDI 2",$S$7,$S$6))),2)</f>
        <v>33.840000000000003</v>
      </c>
      <c r="K43" s="179">
        <v>0.13700000000000001</v>
      </c>
      <c r="L43" s="174">
        <f>I43-M43</f>
        <v>24.2</v>
      </c>
      <c r="M43" s="175">
        <f>IF(D43="",0,ROUND(I43*K43,2))</f>
        <v>3.84</v>
      </c>
      <c r="N43" s="176"/>
      <c r="O43" s="177">
        <f>J43-P43</f>
        <v>29.210000000000004</v>
      </c>
      <c r="P43" s="175">
        <f>ROUND(M43*(1+(IF(N43="BDI 2",$S$7,$S$6))),2)</f>
        <v>4.63</v>
      </c>
      <c r="Q43" s="144">
        <f>S43-R43</f>
        <v>1128.97</v>
      </c>
      <c r="R43" s="172">
        <f>ROUND(ROUND(H43,2)*P43,2)</f>
        <v>178.95</v>
      </c>
      <c r="S43" s="178">
        <f>ROUND(ROUND(J43,2)*H43,2)</f>
        <v>1307.92</v>
      </c>
      <c r="V43" s="94"/>
      <c r="W43" s="94"/>
    </row>
    <row r="44" spans="1:23" ht="24" outlineLevel="1" x14ac:dyDescent="0.2">
      <c r="A44" s="1">
        <f>A43+1</f>
        <v>2</v>
      </c>
      <c r="B44" s="115" t="str">
        <f>CONCATENATE((COUNT($B$10:B43)),".",A44)</f>
        <v>8.2</v>
      </c>
      <c r="C44" s="136" t="s">
        <v>38</v>
      </c>
      <c r="D44" s="181">
        <v>5213405</v>
      </c>
      <c r="E44" s="180" t="s">
        <v>13</v>
      </c>
      <c r="F44" s="118" t="s">
        <v>235</v>
      </c>
      <c r="G44" s="119" t="s">
        <v>112</v>
      </c>
      <c r="H44" s="171">
        <v>49.43</v>
      </c>
      <c r="I44" s="144">
        <v>43.57</v>
      </c>
      <c r="J44" s="172">
        <f>ROUND(I44*(1+(IF(N44="BDI 2",$S$7,$S$6))),2)</f>
        <v>52.59</v>
      </c>
      <c r="K44" s="179">
        <v>0.43640000000000001</v>
      </c>
      <c r="L44" s="174">
        <f>I44-M44</f>
        <v>24.56</v>
      </c>
      <c r="M44" s="175">
        <f>IF(D44="",0,ROUND(I44*K44,2))</f>
        <v>19.010000000000002</v>
      </c>
      <c r="N44" s="176"/>
      <c r="O44" s="177">
        <f>J44-P44</f>
        <v>29.640000000000004</v>
      </c>
      <c r="P44" s="175">
        <f>ROUND(M44*(1+(IF(N44="BDI 2",$S$7,$S$6))),2)</f>
        <v>22.95</v>
      </c>
      <c r="Q44" s="144">
        <f>S44-R44</f>
        <v>1465.1</v>
      </c>
      <c r="R44" s="172">
        <f>ROUND(ROUND(H44,2)*P44,2)</f>
        <v>1134.42</v>
      </c>
      <c r="S44" s="178">
        <f>ROUND(ROUND(J44,2)*H44,2)</f>
        <v>2599.52</v>
      </c>
      <c r="V44" s="94"/>
      <c r="W44" s="94"/>
    </row>
    <row r="45" spans="1:23" x14ac:dyDescent="0.2">
      <c r="B45" s="149"/>
      <c r="C45" s="198"/>
      <c r="D45" s="181"/>
      <c r="E45" s="181"/>
      <c r="F45" s="141"/>
      <c r="G45" s="142"/>
      <c r="H45" s="199"/>
      <c r="I45" s="200"/>
      <c r="J45" s="201"/>
      <c r="K45" s="202"/>
      <c r="L45" s="203"/>
      <c r="M45" s="204"/>
      <c r="N45" s="205"/>
      <c r="O45" s="202"/>
      <c r="P45" s="204"/>
      <c r="Q45" s="200"/>
      <c r="R45" s="201"/>
      <c r="S45" s="206"/>
      <c r="V45" s="94"/>
      <c r="W45" s="94"/>
    </row>
    <row r="46" spans="1:23" x14ac:dyDescent="0.2">
      <c r="B46" s="159" t="s">
        <v>51</v>
      </c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1"/>
      <c r="Q46" s="162">
        <f>Q47+Q51+Q56+Q61+Q66+Q71</f>
        <v>196614.76</v>
      </c>
      <c r="R46" s="162">
        <f>R47+R51+R56+R61+R66+R71</f>
        <v>20179.75</v>
      </c>
      <c r="S46" s="162">
        <f>S47+S51+S56+S61+S66+S71</f>
        <v>216794.51</v>
      </c>
      <c r="V46" s="94">
        <f>S47+S51+S56+S61+S66+S71</f>
        <v>216794.51</v>
      </c>
      <c r="W46" s="94">
        <f>Q46+R46</f>
        <v>216794.51</v>
      </c>
    </row>
    <row r="47" spans="1:23" x14ac:dyDescent="0.2">
      <c r="B47" s="78">
        <f>COUNT($B$10:B46)+1</f>
        <v>9</v>
      </c>
      <c r="C47" s="163"/>
      <c r="D47" s="164"/>
      <c r="E47" s="80"/>
      <c r="F47" s="126" t="s">
        <v>41</v>
      </c>
      <c r="G47" s="82"/>
      <c r="H47" s="165"/>
      <c r="I47" s="91"/>
      <c r="J47" s="92"/>
      <c r="K47" s="166"/>
      <c r="L47" s="167"/>
      <c r="M47" s="168"/>
      <c r="N47" s="169"/>
      <c r="O47" s="166"/>
      <c r="P47" s="170" t="s">
        <v>34</v>
      </c>
      <c r="Q47" s="91">
        <f>SUM(Q48:Q49)</f>
        <v>135.01000000000033</v>
      </c>
      <c r="R47" s="92">
        <f>SUM(R48:R49)</f>
        <v>5018.7599999999993</v>
      </c>
      <c r="S47" s="93">
        <f>SUM(S48:S49)</f>
        <v>5153.7700000000004</v>
      </c>
      <c r="V47" s="94"/>
      <c r="W47" s="94"/>
    </row>
    <row r="48" spans="1:23" ht="24" outlineLevel="1" x14ac:dyDescent="0.2">
      <c r="A48" s="1">
        <f>A47+1</f>
        <v>1</v>
      </c>
      <c r="B48" s="115" t="str">
        <f>CONCATENATE((COUNT($B$10:B47)),".",A48)</f>
        <v>9.1</v>
      </c>
      <c r="C48" s="136" t="s">
        <v>38</v>
      </c>
      <c r="D48" s="98">
        <v>99814</v>
      </c>
      <c r="E48" s="99" t="s">
        <v>9</v>
      </c>
      <c r="F48" s="118" t="s">
        <v>226</v>
      </c>
      <c r="G48" s="119" t="s">
        <v>225</v>
      </c>
      <c r="H48" s="171">
        <v>2210</v>
      </c>
      <c r="I48" s="144">
        <v>1.74</v>
      </c>
      <c r="J48" s="172">
        <f>ROUND(I48*(1+(IF(N48="BDI 2",$S$7,$S$6))),2)</f>
        <v>2.1</v>
      </c>
      <c r="K48" s="179">
        <v>0.97130000000000005</v>
      </c>
      <c r="L48" s="174">
        <f>I48-M48</f>
        <v>5.0000000000000044E-2</v>
      </c>
      <c r="M48" s="175">
        <f>IF(D48="",0,ROUND(I48*K48,2))</f>
        <v>1.69</v>
      </c>
      <c r="N48" s="176"/>
      <c r="O48" s="177">
        <f>J48-P48</f>
        <v>6.0000000000000053E-2</v>
      </c>
      <c r="P48" s="175">
        <f>ROUND(M48*(1+(IF(N48="BDI 2",$S$7,$S$6))),2)</f>
        <v>2.04</v>
      </c>
      <c r="Q48" s="144">
        <f>S48-R48</f>
        <v>132.60000000000036</v>
      </c>
      <c r="R48" s="172">
        <f>ROUND(ROUND(H48,2)*P48,2)</f>
        <v>4508.3999999999996</v>
      </c>
      <c r="S48" s="178">
        <f>ROUND(ROUND(J48,2)*H48,2)</f>
        <v>4641</v>
      </c>
      <c r="V48" s="94"/>
      <c r="W48" s="94"/>
    </row>
    <row r="49" spans="1:23" outlineLevel="1" x14ac:dyDescent="0.2">
      <c r="A49" s="1">
        <f>A48+1</f>
        <v>2</v>
      </c>
      <c r="B49" s="115" t="str">
        <f>CONCATENATE((COUNT($B$10:B48)),".",A49)</f>
        <v>9.2</v>
      </c>
      <c r="C49" s="136"/>
      <c r="D49" s="98" t="s">
        <v>42</v>
      </c>
      <c r="E49" s="99" t="s">
        <v>36</v>
      </c>
      <c r="F49" s="118" t="s">
        <v>211</v>
      </c>
      <c r="G49" s="119" t="s">
        <v>86</v>
      </c>
      <c r="H49" s="171">
        <v>1</v>
      </c>
      <c r="I49" s="144">
        <v>424.83000000000004</v>
      </c>
      <c r="J49" s="172">
        <f>ROUND(I49*(1+(IF(N49="BDI 2",$S$7,$S$6))),2)</f>
        <v>512.77</v>
      </c>
      <c r="K49" s="179">
        <v>0.99529999999999996</v>
      </c>
      <c r="L49" s="174">
        <f>I49-M49</f>
        <v>2.0000000000000568</v>
      </c>
      <c r="M49" s="175">
        <f>IF(D49="",0,ROUND(I49*K49,2))</f>
        <v>422.83</v>
      </c>
      <c r="N49" s="176"/>
      <c r="O49" s="177">
        <f>J49-P49</f>
        <v>2.4099999999999682</v>
      </c>
      <c r="P49" s="175">
        <f>ROUND(M49*(1+(IF(N49="BDI 2",$S$7,$S$6))),2)</f>
        <v>510.36</v>
      </c>
      <c r="Q49" s="144">
        <f>S49-R49</f>
        <v>2.4099999999999682</v>
      </c>
      <c r="R49" s="172">
        <f>ROUND(ROUND(H49,2)*P49,2)</f>
        <v>510.36</v>
      </c>
      <c r="S49" s="178">
        <f>ROUND(ROUND(J49,2)*H49,2)</f>
        <v>512.77</v>
      </c>
      <c r="V49" s="94"/>
      <c r="W49" s="94"/>
    </row>
    <row r="50" spans="1:23" outlineLevel="1" x14ac:dyDescent="0.2">
      <c r="A50" s="1">
        <f>A48+1</f>
        <v>2</v>
      </c>
      <c r="B50" s="115"/>
      <c r="C50" s="136"/>
      <c r="D50" s="98"/>
      <c r="E50" s="99"/>
      <c r="F50" s="118"/>
      <c r="G50" s="119"/>
      <c r="H50" s="171"/>
      <c r="I50" s="144"/>
      <c r="J50" s="172"/>
      <c r="K50" s="177"/>
      <c r="L50" s="174"/>
      <c r="M50" s="175"/>
      <c r="N50" s="176"/>
      <c r="O50" s="177"/>
      <c r="P50" s="175"/>
      <c r="Q50" s="144"/>
      <c r="R50" s="172"/>
      <c r="S50" s="178"/>
      <c r="V50" s="94"/>
      <c r="W50" s="94"/>
    </row>
    <row r="51" spans="1:23" x14ac:dyDescent="0.2">
      <c r="B51" s="78">
        <f>COUNT($B$10:B48)+1</f>
        <v>10</v>
      </c>
      <c r="C51" s="163"/>
      <c r="D51" s="164"/>
      <c r="E51" s="80"/>
      <c r="F51" s="126" t="s">
        <v>43</v>
      </c>
      <c r="G51" s="82"/>
      <c r="H51" s="165"/>
      <c r="I51" s="91"/>
      <c r="J51" s="92"/>
      <c r="K51" s="166"/>
      <c r="L51" s="167"/>
      <c r="M51" s="168"/>
      <c r="N51" s="169"/>
      <c r="O51" s="166"/>
      <c r="P51" s="170" t="s">
        <v>34</v>
      </c>
      <c r="Q51" s="91">
        <f>SUM(Q52:Q55)</f>
        <v>5944.9000000000005</v>
      </c>
      <c r="R51" s="92">
        <f>SUM(R52:R55)</f>
        <v>285.72999999999996</v>
      </c>
      <c r="S51" s="93">
        <f>SUM(S52:S55)</f>
        <v>6230.63</v>
      </c>
      <c r="V51" s="94"/>
      <c r="W51" s="94"/>
    </row>
    <row r="52" spans="1:23" ht="24" outlineLevel="1" x14ac:dyDescent="0.2">
      <c r="A52" s="1">
        <f>A51+1</f>
        <v>1</v>
      </c>
      <c r="B52" s="115" t="str">
        <f>CONCATENATE((COUNT($B$10:B51)),".",A52)</f>
        <v>10.1</v>
      </c>
      <c r="C52" s="136"/>
      <c r="D52" s="181" t="s">
        <v>44</v>
      </c>
      <c r="E52" s="180" t="s">
        <v>36</v>
      </c>
      <c r="F52" s="118" t="s">
        <v>227</v>
      </c>
      <c r="G52" s="119" t="s">
        <v>112</v>
      </c>
      <c r="H52" s="171">
        <v>2210</v>
      </c>
      <c r="I52" s="144">
        <v>2.2599999999999998</v>
      </c>
      <c r="J52" s="172">
        <f>ROUND(I52*(1+(IF(N52="BDI 2",$S$7,$S$6))),2)</f>
        <v>2.73</v>
      </c>
      <c r="K52" s="179">
        <v>1.3299999999999999E-2</v>
      </c>
      <c r="L52" s="174">
        <f>I52-M52</f>
        <v>2.23</v>
      </c>
      <c r="M52" s="175">
        <f>IF(D52="",0,ROUND(I52*K52,2))</f>
        <v>0.03</v>
      </c>
      <c r="N52" s="176"/>
      <c r="O52" s="177">
        <f>J52-P52</f>
        <v>2.69</v>
      </c>
      <c r="P52" s="175">
        <f>ROUND(M52*(1+(IF(N52="BDI 2",$S$7,$S$6))),2)</f>
        <v>0.04</v>
      </c>
      <c r="Q52" s="144">
        <f>S52-R52</f>
        <v>5944.9000000000005</v>
      </c>
      <c r="R52" s="172">
        <f>ROUND(ROUND(H52,2)*P52,2)</f>
        <v>88.4</v>
      </c>
      <c r="S52" s="178">
        <f>ROUND(ROUND(J52,2)*H52,2)</f>
        <v>6033.3</v>
      </c>
      <c r="V52" s="94"/>
      <c r="W52" s="94"/>
    </row>
    <row r="53" spans="1:23" ht="36" outlineLevel="1" x14ac:dyDescent="0.2">
      <c r="A53" s="1">
        <f>A52+1</f>
        <v>2</v>
      </c>
      <c r="B53" s="115" t="str">
        <f>CONCATENATE((COUNT($B$10:B52)),".",A53)</f>
        <v>10.2</v>
      </c>
      <c r="C53" s="136" t="s">
        <v>38</v>
      </c>
      <c r="D53" s="181">
        <v>5914637</v>
      </c>
      <c r="E53" s="180" t="s">
        <v>13</v>
      </c>
      <c r="F53" s="118" t="s">
        <v>228</v>
      </c>
      <c r="G53" s="119" t="s">
        <v>229</v>
      </c>
      <c r="H53" s="171">
        <v>169.07</v>
      </c>
      <c r="I53" s="144">
        <v>0.84</v>
      </c>
      <c r="J53" s="172">
        <f>ROUND(I53*(1+(IF(N53="BDI 2",$S$7,$S$6))),2)</f>
        <v>1.01</v>
      </c>
      <c r="K53" s="179">
        <v>0.99580000000000002</v>
      </c>
      <c r="L53" s="174">
        <f>I53-M53</f>
        <v>0</v>
      </c>
      <c r="M53" s="175">
        <f>IF(D53="",0,ROUND(I53*K53,2))</f>
        <v>0.84</v>
      </c>
      <c r="N53" s="176"/>
      <c r="O53" s="177">
        <f>J53-P53</f>
        <v>0</v>
      </c>
      <c r="P53" s="175">
        <f>ROUND(M53*(1+(IF(N53="BDI 2",$S$7,$S$6))),2)</f>
        <v>1.01</v>
      </c>
      <c r="Q53" s="144">
        <f>S53-R53</f>
        <v>0</v>
      </c>
      <c r="R53" s="172">
        <f>ROUND(ROUND(H53,2)*P53,2)</f>
        <v>170.76</v>
      </c>
      <c r="S53" s="178">
        <f>ROUND(ROUND(J53,2)*H53,2)</f>
        <v>170.76</v>
      </c>
      <c r="V53" s="94"/>
      <c r="W53" s="94"/>
    </row>
    <row r="54" spans="1:23" ht="36" outlineLevel="1" x14ac:dyDescent="0.2">
      <c r="A54" s="1">
        <f>A53+1</f>
        <v>3</v>
      </c>
      <c r="B54" s="115" t="str">
        <f>CONCATENATE((COUNT($B$10:B53)),".",A54)</f>
        <v>10.3</v>
      </c>
      <c r="C54" s="136" t="s">
        <v>38</v>
      </c>
      <c r="D54" s="181">
        <v>5914622</v>
      </c>
      <c r="E54" s="180" t="s">
        <v>13</v>
      </c>
      <c r="F54" s="118" t="s">
        <v>230</v>
      </c>
      <c r="G54" s="119" t="s">
        <v>229</v>
      </c>
      <c r="H54" s="171">
        <v>9.9499999999999993</v>
      </c>
      <c r="I54" s="144">
        <v>2.21</v>
      </c>
      <c r="J54" s="172">
        <f>ROUND(I54*(1+(IF(N54="BDI 2",$S$7,$S$6))),2)</f>
        <v>2.67</v>
      </c>
      <c r="K54" s="179">
        <v>0.99990000000000001</v>
      </c>
      <c r="L54" s="174">
        <f>I54-M54</f>
        <v>0</v>
      </c>
      <c r="M54" s="175">
        <f>IF(D54="",0,ROUND(I54*K54,2))</f>
        <v>2.21</v>
      </c>
      <c r="N54" s="176"/>
      <c r="O54" s="177">
        <f>J54-P54</f>
        <v>0</v>
      </c>
      <c r="P54" s="175">
        <f>ROUND(M54*(1+(IF(N54="BDI 2",$S$7,$S$6))),2)</f>
        <v>2.67</v>
      </c>
      <c r="Q54" s="144">
        <f>S54-R54</f>
        <v>0</v>
      </c>
      <c r="R54" s="172">
        <f>ROUND(ROUND(H54,2)*P54,2)</f>
        <v>26.57</v>
      </c>
      <c r="S54" s="178">
        <f>ROUND(ROUND(J54,2)*H54,2)</f>
        <v>26.57</v>
      </c>
      <c r="V54" s="94"/>
      <c r="W54" s="94"/>
    </row>
    <row r="55" spans="1:23" x14ac:dyDescent="0.2">
      <c r="B55" s="149"/>
      <c r="C55" s="198"/>
      <c r="D55" s="181"/>
      <c r="E55" s="181"/>
      <c r="F55" s="141"/>
      <c r="G55" s="142"/>
      <c r="H55" s="199"/>
      <c r="I55" s="200"/>
      <c r="J55" s="201"/>
      <c r="K55" s="202"/>
      <c r="L55" s="203"/>
      <c r="M55" s="204"/>
      <c r="N55" s="205"/>
      <c r="O55" s="202"/>
      <c r="P55" s="204"/>
      <c r="Q55" s="200"/>
      <c r="R55" s="201"/>
      <c r="S55" s="206"/>
      <c r="V55" s="94"/>
      <c r="W55" s="94"/>
    </row>
    <row r="56" spans="1:23" x14ac:dyDescent="0.2">
      <c r="B56" s="78">
        <f>COUNT($B$10:B55)+1</f>
        <v>11</v>
      </c>
      <c r="C56" s="163"/>
      <c r="D56" s="164"/>
      <c r="E56" s="80"/>
      <c r="F56" s="126" t="s">
        <v>45</v>
      </c>
      <c r="G56" s="82"/>
      <c r="H56" s="165"/>
      <c r="I56" s="91"/>
      <c r="J56" s="92"/>
      <c r="K56" s="166"/>
      <c r="L56" s="167"/>
      <c r="M56" s="168"/>
      <c r="N56" s="169"/>
      <c r="O56" s="166"/>
      <c r="P56" s="170" t="s">
        <v>34</v>
      </c>
      <c r="Q56" s="91">
        <f>SUM(Q57:Q60)</f>
        <v>86917.709999999992</v>
      </c>
      <c r="R56" s="92">
        <f>SUM(R57:R60)</f>
        <v>5918.18</v>
      </c>
      <c r="S56" s="93">
        <f>SUM(S57:S60)</f>
        <v>92835.89</v>
      </c>
      <c r="V56" s="94"/>
      <c r="W56" s="94"/>
    </row>
    <row r="57" spans="1:23" ht="24" outlineLevel="1" x14ac:dyDescent="0.2">
      <c r="A57" s="1">
        <f>A56+1</f>
        <v>1</v>
      </c>
      <c r="B57" s="115" t="str">
        <f>CONCATENATE((COUNT($B$10:B56)),".",A57)</f>
        <v>11.1</v>
      </c>
      <c r="C57" s="136"/>
      <c r="D57" s="181" t="s">
        <v>46</v>
      </c>
      <c r="E57" s="180" t="s">
        <v>36</v>
      </c>
      <c r="F57" s="118" t="s">
        <v>231</v>
      </c>
      <c r="G57" s="119" t="s">
        <v>232</v>
      </c>
      <c r="H57" s="171">
        <v>159.12</v>
      </c>
      <c r="I57" s="144">
        <v>454.47</v>
      </c>
      <c r="J57" s="172">
        <f>ROUND(I57*(1+(IF(N57="BDI 2",$S$7,$S$6))),2)</f>
        <v>548.54999999999995</v>
      </c>
      <c r="K57" s="179">
        <v>4.1999999999999997E-3</v>
      </c>
      <c r="L57" s="174">
        <f>I57-M57</f>
        <v>452.56</v>
      </c>
      <c r="M57" s="175">
        <f>IF(D57="",0,ROUND(I57*K57,2))</f>
        <v>1.91</v>
      </c>
      <c r="N57" s="176"/>
      <c r="O57" s="177">
        <f>J57-P57</f>
        <v>546.24</v>
      </c>
      <c r="P57" s="175">
        <f>ROUND(M57*(1+(IF(N57="BDI 2",$S$7,$S$6))),2)</f>
        <v>2.31</v>
      </c>
      <c r="Q57" s="144">
        <f>S57-R57</f>
        <v>86917.709999999992</v>
      </c>
      <c r="R57" s="172">
        <f>ROUND(ROUND(H57,2)*P57,2)</f>
        <v>367.57</v>
      </c>
      <c r="S57" s="178">
        <f>ROUND(ROUND(J57,2)*H57,2)</f>
        <v>87285.28</v>
      </c>
      <c r="V57" s="94"/>
      <c r="W57" s="94"/>
    </row>
    <row r="58" spans="1:23" ht="36" outlineLevel="1" x14ac:dyDescent="0.2">
      <c r="A58" s="1">
        <f>A57+1</f>
        <v>2</v>
      </c>
      <c r="B58" s="115" t="str">
        <f>CONCATENATE((COUNT($B$10:B57)),".",A58)</f>
        <v>11.2</v>
      </c>
      <c r="C58" s="136" t="s">
        <v>38</v>
      </c>
      <c r="D58" s="181">
        <v>5914637</v>
      </c>
      <c r="E58" s="180" t="s">
        <v>13</v>
      </c>
      <c r="F58" s="118" t="s">
        <v>228</v>
      </c>
      <c r="G58" s="119" t="s">
        <v>229</v>
      </c>
      <c r="H58" s="171">
        <v>1289.22</v>
      </c>
      <c r="I58" s="144">
        <v>0.84</v>
      </c>
      <c r="J58" s="172">
        <f>ROUND(I58*(1+(IF(N58="BDI 2",$S$7,$S$6))),2)</f>
        <v>1.01</v>
      </c>
      <c r="K58" s="179">
        <v>0.99580000000000002</v>
      </c>
      <c r="L58" s="174">
        <f>I58-M58</f>
        <v>0</v>
      </c>
      <c r="M58" s="175">
        <f>IF(D58="",0,ROUND(I58*K58,2))</f>
        <v>0.84</v>
      </c>
      <c r="N58" s="176"/>
      <c r="O58" s="177">
        <f>J58-P58</f>
        <v>0</v>
      </c>
      <c r="P58" s="175">
        <f>ROUND(M58*(1+(IF(N58="BDI 2",$S$7,$S$6))),2)</f>
        <v>1.01</v>
      </c>
      <c r="Q58" s="144">
        <f>S58-R58</f>
        <v>0</v>
      </c>
      <c r="R58" s="172">
        <f>ROUND(ROUND(H58,2)*P58,2)</f>
        <v>1302.1099999999999</v>
      </c>
      <c r="S58" s="178">
        <f>ROUND(ROUND(J58,2)*H58,2)</f>
        <v>1302.1099999999999</v>
      </c>
      <c r="V58" s="94"/>
      <c r="W58" s="94"/>
    </row>
    <row r="59" spans="1:23" ht="36" outlineLevel="1" x14ac:dyDescent="0.2">
      <c r="A59" s="1">
        <f>A58+1</f>
        <v>3</v>
      </c>
      <c r="B59" s="115" t="str">
        <f>CONCATENATE((COUNT($B$10:B58)),".",A59)</f>
        <v>11.3</v>
      </c>
      <c r="C59" s="136" t="s">
        <v>38</v>
      </c>
      <c r="D59" s="181">
        <v>5914622</v>
      </c>
      <c r="E59" s="180" t="s">
        <v>13</v>
      </c>
      <c r="F59" s="118" t="s">
        <v>230</v>
      </c>
      <c r="G59" s="119" t="s">
        <v>229</v>
      </c>
      <c r="H59" s="171">
        <v>1591.2</v>
      </c>
      <c r="I59" s="144">
        <v>2.21</v>
      </c>
      <c r="J59" s="172">
        <f>ROUND(I59*(1+(IF(N59="BDI 2",$S$7,$S$6))),2)</f>
        <v>2.67</v>
      </c>
      <c r="K59" s="179">
        <v>0.99990000000000001</v>
      </c>
      <c r="L59" s="174">
        <f>I59-M59</f>
        <v>0</v>
      </c>
      <c r="M59" s="175">
        <f>IF(D59="",0,ROUND(I59*K59,2))</f>
        <v>2.21</v>
      </c>
      <c r="N59" s="176"/>
      <c r="O59" s="177">
        <f>J59-P59</f>
        <v>0</v>
      </c>
      <c r="P59" s="175">
        <f>ROUND(M59*(1+(IF(N59="BDI 2",$S$7,$S$6))),2)</f>
        <v>2.67</v>
      </c>
      <c r="Q59" s="144">
        <f>S59-R59</f>
        <v>0</v>
      </c>
      <c r="R59" s="172">
        <f>ROUND(ROUND(H59,2)*P59,2)</f>
        <v>4248.5</v>
      </c>
      <c r="S59" s="178">
        <f>ROUND(ROUND(J59,2)*H59,2)</f>
        <v>4248.5</v>
      </c>
      <c r="V59" s="94"/>
      <c r="W59" s="94"/>
    </row>
    <row r="60" spans="1:23" x14ac:dyDescent="0.2">
      <c r="B60" s="149"/>
      <c r="C60" s="198"/>
      <c r="D60" s="181"/>
      <c r="E60" s="181"/>
      <c r="F60" s="141"/>
      <c r="G60" s="142"/>
      <c r="H60" s="199"/>
      <c r="I60" s="200"/>
      <c r="J60" s="201"/>
      <c r="K60" s="202"/>
      <c r="L60" s="203"/>
      <c r="M60" s="204"/>
      <c r="N60" s="205"/>
      <c r="O60" s="202"/>
      <c r="P60" s="204"/>
      <c r="Q60" s="200"/>
      <c r="R60" s="201"/>
      <c r="S60" s="206"/>
      <c r="V60" s="94"/>
      <c r="W60" s="94"/>
    </row>
    <row r="61" spans="1:23" x14ac:dyDescent="0.2">
      <c r="B61" s="78">
        <f>COUNT($B$10:B60)+1</f>
        <v>12</v>
      </c>
      <c r="C61" s="163"/>
      <c r="D61" s="164"/>
      <c r="E61" s="80"/>
      <c r="F61" s="126" t="s">
        <v>47</v>
      </c>
      <c r="G61" s="82"/>
      <c r="H61" s="165"/>
      <c r="I61" s="91"/>
      <c r="J61" s="92"/>
      <c r="K61" s="166"/>
      <c r="L61" s="167"/>
      <c r="M61" s="168"/>
      <c r="N61" s="169"/>
      <c r="O61" s="166"/>
      <c r="P61" s="170" t="s">
        <v>34</v>
      </c>
      <c r="Q61" s="91">
        <f>SUM(Q62:Q65)</f>
        <v>5944.9000000000005</v>
      </c>
      <c r="R61" s="92">
        <f>SUM(R62:R65)</f>
        <v>285.72999999999996</v>
      </c>
      <c r="S61" s="93">
        <f>SUM(S62:S65)</f>
        <v>6230.63</v>
      </c>
      <c r="V61" s="94"/>
      <c r="W61" s="94"/>
    </row>
    <row r="62" spans="1:23" ht="24" outlineLevel="1" x14ac:dyDescent="0.2">
      <c r="A62" s="1">
        <f>A61+1</f>
        <v>1</v>
      </c>
      <c r="B62" s="115" t="str">
        <f>CONCATENATE((COUNT($B$10:B61)),".",A62)</f>
        <v>12.1</v>
      </c>
      <c r="C62" s="136"/>
      <c r="D62" s="181" t="s">
        <v>44</v>
      </c>
      <c r="E62" s="180" t="s">
        <v>36</v>
      </c>
      <c r="F62" s="118" t="s">
        <v>227</v>
      </c>
      <c r="G62" s="119" t="s">
        <v>112</v>
      </c>
      <c r="H62" s="171">
        <v>2210</v>
      </c>
      <c r="I62" s="144">
        <v>2.2599999999999998</v>
      </c>
      <c r="J62" s="172">
        <f>ROUND(I62*(1+(IF(N62="BDI 2",$S$7,$S$6))),2)</f>
        <v>2.73</v>
      </c>
      <c r="K62" s="179">
        <v>1.3299999999999999E-2</v>
      </c>
      <c r="L62" s="174">
        <f>I62-M62</f>
        <v>2.23</v>
      </c>
      <c r="M62" s="175">
        <f>IF(D62="",0,ROUND(I62*K62,2))</f>
        <v>0.03</v>
      </c>
      <c r="N62" s="176"/>
      <c r="O62" s="177">
        <f>J62-P62</f>
        <v>2.69</v>
      </c>
      <c r="P62" s="175">
        <f>ROUND(M62*(1+(IF(N62="BDI 2",$S$7,$S$6))),2)</f>
        <v>0.04</v>
      </c>
      <c r="Q62" s="144">
        <f>S62-R62</f>
        <v>5944.9000000000005</v>
      </c>
      <c r="R62" s="172">
        <f>ROUND(ROUND(H62,2)*P62,2)</f>
        <v>88.4</v>
      </c>
      <c r="S62" s="178">
        <f>ROUND(ROUND(J62,2)*H62,2)</f>
        <v>6033.3</v>
      </c>
      <c r="V62" s="94"/>
      <c r="W62" s="94"/>
    </row>
    <row r="63" spans="1:23" ht="36" outlineLevel="1" x14ac:dyDescent="0.2">
      <c r="A63" s="1">
        <f>A62+1</f>
        <v>2</v>
      </c>
      <c r="B63" s="115" t="str">
        <f>CONCATENATE((COUNT($B$10:B62)),".",A63)</f>
        <v>12.2</v>
      </c>
      <c r="C63" s="136" t="s">
        <v>38</v>
      </c>
      <c r="D63" s="181">
        <v>5914637</v>
      </c>
      <c r="E63" s="180" t="s">
        <v>13</v>
      </c>
      <c r="F63" s="118" t="s">
        <v>228</v>
      </c>
      <c r="G63" s="119" t="s">
        <v>229</v>
      </c>
      <c r="H63" s="171">
        <v>169.07</v>
      </c>
      <c r="I63" s="144">
        <v>0.84</v>
      </c>
      <c r="J63" s="172">
        <f>ROUND(I63*(1+(IF(N63="BDI 2",$S$7,$S$6))),2)</f>
        <v>1.01</v>
      </c>
      <c r="K63" s="179">
        <v>0.99580000000000002</v>
      </c>
      <c r="L63" s="174">
        <f>I63-M63</f>
        <v>0</v>
      </c>
      <c r="M63" s="175">
        <f>IF(D63="",0,ROUND(I63*K63,2))</f>
        <v>0.84</v>
      </c>
      <c r="N63" s="176"/>
      <c r="O63" s="177">
        <f>J63-P63</f>
        <v>0</v>
      </c>
      <c r="P63" s="175">
        <f>ROUND(M63*(1+(IF(N63="BDI 2",$S$7,$S$6))),2)</f>
        <v>1.01</v>
      </c>
      <c r="Q63" s="144">
        <f>S63-R63</f>
        <v>0</v>
      </c>
      <c r="R63" s="172">
        <f>ROUND(ROUND(H63,2)*P63,2)</f>
        <v>170.76</v>
      </c>
      <c r="S63" s="178">
        <f>ROUND(ROUND(J63,2)*H63,2)</f>
        <v>170.76</v>
      </c>
      <c r="V63" s="94"/>
      <c r="W63" s="94"/>
    </row>
    <row r="64" spans="1:23" ht="36" outlineLevel="1" x14ac:dyDescent="0.2">
      <c r="A64" s="1">
        <f>A63+1</f>
        <v>3</v>
      </c>
      <c r="B64" s="115" t="str">
        <f>CONCATENATE((COUNT($B$10:B63)),".",A64)</f>
        <v>12.3</v>
      </c>
      <c r="C64" s="136" t="s">
        <v>38</v>
      </c>
      <c r="D64" s="181">
        <v>5914622</v>
      </c>
      <c r="E64" s="180" t="s">
        <v>13</v>
      </c>
      <c r="F64" s="118" t="s">
        <v>230</v>
      </c>
      <c r="G64" s="119" t="s">
        <v>229</v>
      </c>
      <c r="H64" s="171">
        <v>9.9499999999999993</v>
      </c>
      <c r="I64" s="144">
        <v>2.21</v>
      </c>
      <c r="J64" s="172">
        <f>ROUND(I64*(1+(IF(N64="BDI 2",$S$7,$S$6))),2)</f>
        <v>2.67</v>
      </c>
      <c r="K64" s="179">
        <v>0.99990000000000001</v>
      </c>
      <c r="L64" s="174">
        <f>I64-M64</f>
        <v>0</v>
      </c>
      <c r="M64" s="175">
        <f>IF(D64="",0,ROUND(I64*K64,2))</f>
        <v>2.21</v>
      </c>
      <c r="N64" s="176"/>
      <c r="O64" s="177">
        <f>J64-P64</f>
        <v>0</v>
      </c>
      <c r="P64" s="175">
        <f>ROUND(M64*(1+(IF(N64="BDI 2",$S$7,$S$6))),2)</f>
        <v>2.67</v>
      </c>
      <c r="Q64" s="144">
        <f>S64-R64</f>
        <v>0</v>
      </c>
      <c r="R64" s="172">
        <f>ROUND(ROUND(H64,2)*P64,2)</f>
        <v>26.57</v>
      </c>
      <c r="S64" s="178">
        <f>ROUND(ROUND(J64,2)*H64,2)</f>
        <v>26.57</v>
      </c>
      <c r="V64" s="94"/>
      <c r="W64" s="94"/>
    </row>
    <row r="65" spans="1:23" x14ac:dyDescent="0.2">
      <c r="B65" s="149"/>
      <c r="C65" s="198"/>
      <c r="D65" s="181"/>
      <c r="E65" s="181"/>
      <c r="F65" s="141"/>
      <c r="G65" s="142"/>
      <c r="H65" s="199"/>
      <c r="I65" s="200"/>
      <c r="J65" s="201"/>
      <c r="K65" s="202"/>
      <c r="L65" s="203"/>
      <c r="M65" s="204"/>
      <c r="N65" s="205"/>
      <c r="O65" s="202"/>
      <c r="P65" s="204"/>
      <c r="Q65" s="200"/>
      <c r="R65" s="201"/>
      <c r="S65" s="206"/>
      <c r="V65" s="94"/>
      <c r="W65" s="94"/>
    </row>
    <row r="66" spans="1:23" ht="24" x14ac:dyDescent="0.2">
      <c r="B66" s="78">
        <f>COUNT($B$10:B65)+1</f>
        <v>13</v>
      </c>
      <c r="C66" s="163"/>
      <c r="D66" s="164"/>
      <c r="E66" s="80"/>
      <c r="F66" s="126" t="s">
        <v>48</v>
      </c>
      <c r="G66" s="82"/>
      <c r="H66" s="165"/>
      <c r="I66" s="91"/>
      <c r="J66" s="92"/>
      <c r="K66" s="166"/>
      <c r="L66" s="167"/>
      <c r="M66" s="168"/>
      <c r="N66" s="169"/>
      <c r="O66" s="166"/>
      <c r="P66" s="170" t="s">
        <v>34</v>
      </c>
      <c r="Q66" s="91">
        <f>SUM(Q67:Q70)</f>
        <v>93866.48</v>
      </c>
      <c r="R66" s="92">
        <f>SUM(R67:R70)</f>
        <v>6673.6100000000006</v>
      </c>
      <c r="S66" s="93">
        <f>SUM(S67:S70)</f>
        <v>100540.09</v>
      </c>
      <c r="V66" s="94"/>
      <c r="W66" s="94"/>
    </row>
    <row r="67" spans="1:23" ht="24" outlineLevel="1" x14ac:dyDescent="0.2">
      <c r="A67" s="1">
        <f>A66+1</f>
        <v>1</v>
      </c>
      <c r="B67" s="115" t="str">
        <f>CONCATENATE((COUNT($B$10:B66)),".",A67)</f>
        <v>13.1</v>
      </c>
      <c r="C67" s="136"/>
      <c r="D67" s="181" t="s">
        <v>49</v>
      </c>
      <c r="E67" s="180" t="s">
        <v>36</v>
      </c>
      <c r="F67" s="118" t="s">
        <v>233</v>
      </c>
      <c r="G67" s="119" t="s">
        <v>232</v>
      </c>
      <c r="H67" s="171">
        <v>159.12</v>
      </c>
      <c r="I67" s="144">
        <v>493.48</v>
      </c>
      <c r="J67" s="172">
        <f>ROUND(I67*(1+(IF(N67="BDI 2",$S$7,$S$6))),2)</f>
        <v>595.63</v>
      </c>
      <c r="K67" s="179">
        <v>9.5999999999999992E-3</v>
      </c>
      <c r="L67" s="174">
        <f>I67-M67</f>
        <v>488.74</v>
      </c>
      <c r="M67" s="175">
        <f>IF(D67="",0,ROUND(I67*K67,2))</f>
        <v>4.74</v>
      </c>
      <c r="N67" s="176"/>
      <c r="O67" s="177">
        <f>J67-P67</f>
        <v>589.91</v>
      </c>
      <c r="P67" s="175">
        <f>ROUND(M67*(1+(IF(N67="BDI 2",$S$7,$S$6))),2)</f>
        <v>5.72</v>
      </c>
      <c r="Q67" s="144">
        <f>S67-R67</f>
        <v>93866.48</v>
      </c>
      <c r="R67" s="172">
        <f>ROUND(ROUND(H67,2)*P67,2)</f>
        <v>910.17</v>
      </c>
      <c r="S67" s="178">
        <f>ROUND(ROUND(J67,2)*H67,2)</f>
        <v>94776.65</v>
      </c>
      <c r="V67" s="94"/>
      <c r="W67" s="94"/>
    </row>
    <row r="68" spans="1:23" ht="36" outlineLevel="1" x14ac:dyDescent="0.2">
      <c r="A68" s="1">
        <f>A67+1</f>
        <v>2</v>
      </c>
      <c r="B68" s="115" t="str">
        <f>CONCATENATE((COUNT($B$10:B67)),".",A68)</f>
        <v>13.2</v>
      </c>
      <c r="C68" s="136" t="s">
        <v>38</v>
      </c>
      <c r="D68" s="181">
        <v>5914637</v>
      </c>
      <c r="E68" s="180" t="s">
        <v>13</v>
      </c>
      <c r="F68" s="118" t="s">
        <v>228</v>
      </c>
      <c r="G68" s="119" t="s">
        <v>229</v>
      </c>
      <c r="H68" s="171">
        <v>1499.94</v>
      </c>
      <c r="I68" s="144">
        <v>0.84</v>
      </c>
      <c r="J68" s="172">
        <f>ROUND(I68*(1+(IF(N68="BDI 2",$S$7,$S$6))),2)</f>
        <v>1.01</v>
      </c>
      <c r="K68" s="179">
        <v>0.99580000000000002</v>
      </c>
      <c r="L68" s="174">
        <f>I68-M68</f>
        <v>0</v>
      </c>
      <c r="M68" s="175">
        <f>IF(D68="",0,ROUND(I68*K68,2))</f>
        <v>0.84</v>
      </c>
      <c r="N68" s="176"/>
      <c r="O68" s="177">
        <f>J68-P68</f>
        <v>0</v>
      </c>
      <c r="P68" s="175">
        <f>ROUND(M68*(1+(IF(N68="BDI 2",$S$7,$S$6))),2)</f>
        <v>1.01</v>
      </c>
      <c r="Q68" s="144">
        <f>S68-R68</f>
        <v>0</v>
      </c>
      <c r="R68" s="172">
        <f>ROUND(ROUND(H68,2)*P68,2)</f>
        <v>1514.94</v>
      </c>
      <c r="S68" s="178">
        <f>ROUND(ROUND(J68,2)*H68,2)</f>
        <v>1514.94</v>
      </c>
      <c r="V68" s="94"/>
      <c r="W68" s="94"/>
    </row>
    <row r="69" spans="1:23" ht="36" outlineLevel="1" x14ac:dyDescent="0.2">
      <c r="A69" s="1">
        <f>A68+1</f>
        <v>3</v>
      </c>
      <c r="B69" s="115" t="str">
        <f>CONCATENATE((COUNT($B$10:B68)),".",A69)</f>
        <v>13.3</v>
      </c>
      <c r="C69" s="136" t="s">
        <v>38</v>
      </c>
      <c r="D69" s="181">
        <v>5914622</v>
      </c>
      <c r="E69" s="180" t="s">
        <v>13</v>
      </c>
      <c r="F69" s="118" t="s">
        <v>230</v>
      </c>
      <c r="G69" s="119" t="s">
        <v>229</v>
      </c>
      <c r="H69" s="171">
        <v>1591.2</v>
      </c>
      <c r="I69" s="144">
        <v>2.21</v>
      </c>
      <c r="J69" s="172">
        <f>ROUND(I69*(1+(IF(N69="BDI 2",$S$7,$S$6))),2)</f>
        <v>2.67</v>
      </c>
      <c r="K69" s="179">
        <v>0.99990000000000001</v>
      </c>
      <c r="L69" s="174">
        <f>I69-M69</f>
        <v>0</v>
      </c>
      <c r="M69" s="175">
        <f>IF(D69="",0,ROUND(I69*K69,2))</f>
        <v>2.21</v>
      </c>
      <c r="N69" s="176"/>
      <c r="O69" s="177">
        <f>J69-P69</f>
        <v>0</v>
      </c>
      <c r="P69" s="175">
        <f>ROUND(M69*(1+(IF(N69="BDI 2",$S$7,$S$6))),2)</f>
        <v>2.67</v>
      </c>
      <c r="Q69" s="144">
        <f>S69-R69</f>
        <v>0</v>
      </c>
      <c r="R69" s="172">
        <f>ROUND(ROUND(H69,2)*P69,2)</f>
        <v>4248.5</v>
      </c>
      <c r="S69" s="178">
        <f>ROUND(ROUND(J69,2)*H69,2)</f>
        <v>4248.5</v>
      </c>
      <c r="V69" s="94"/>
      <c r="W69" s="94"/>
    </row>
    <row r="70" spans="1:23" x14ac:dyDescent="0.2">
      <c r="B70" s="149"/>
      <c r="C70" s="198"/>
      <c r="D70" s="181"/>
      <c r="E70" s="181"/>
      <c r="F70" s="141"/>
      <c r="G70" s="142"/>
      <c r="H70" s="199"/>
      <c r="I70" s="200"/>
      <c r="J70" s="201"/>
      <c r="K70" s="202"/>
      <c r="L70" s="203"/>
      <c r="M70" s="204"/>
      <c r="N70" s="205"/>
      <c r="O70" s="202"/>
      <c r="P70" s="204"/>
      <c r="Q70" s="200"/>
      <c r="R70" s="201"/>
      <c r="S70" s="206"/>
      <c r="V70" s="94"/>
      <c r="W70" s="94"/>
    </row>
    <row r="71" spans="1:23" x14ac:dyDescent="0.2">
      <c r="B71" s="78">
        <f>COUNT($B$10:B70)+1</f>
        <v>14</v>
      </c>
      <c r="C71" s="163"/>
      <c r="D71" s="164"/>
      <c r="E71" s="80"/>
      <c r="F71" s="126" t="s">
        <v>50</v>
      </c>
      <c r="G71" s="82"/>
      <c r="H71" s="165"/>
      <c r="I71" s="91"/>
      <c r="J71" s="92"/>
      <c r="K71" s="166"/>
      <c r="L71" s="167"/>
      <c r="M71" s="168"/>
      <c r="N71" s="169"/>
      <c r="O71" s="166"/>
      <c r="P71" s="170" t="s">
        <v>34</v>
      </c>
      <c r="Q71" s="91">
        <f>SUM(Q72:Q75)</f>
        <v>3805.7599999999998</v>
      </c>
      <c r="R71" s="92">
        <f>SUM(R72:R75)</f>
        <v>1997.7399999999998</v>
      </c>
      <c r="S71" s="93">
        <f>SUM(S72:S75)</f>
        <v>5803.5</v>
      </c>
      <c r="V71" s="94"/>
      <c r="W71" s="94"/>
    </row>
    <row r="72" spans="1:23" ht="24" outlineLevel="1" x14ac:dyDescent="0.2">
      <c r="A72" s="1">
        <f>A71+1</f>
        <v>1</v>
      </c>
      <c r="B72" s="115" t="str">
        <f>CONCATENATE((COUNT($B$10:B71)),".",A72)</f>
        <v>14.1</v>
      </c>
      <c r="C72" s="136" t="s">
        <v>38</v>
      </c>
      <c r="D72" s="98">
        <v>5213401</v>
      </c>
      <c r="E72" s="180" t="s">
        <v>13</v>
      </c>
      <c r="F72" s="118" t="s">
        <v>234</v>
      </c>
      <c r="G72" s="119" t="s">
        <v>112</v>
      </c>
      <c r="H72" s="171">
        <v>32.26</v>
      </c>
      <c r="I72" s="144">
        <v>28.04</v>
      </c>
      <c r="J72" s="172">
        <f>ROUND(I72*(1+(IF(N72="BDI 2",$S$7,$S$6))),2)</f>
        <v>33.840000000000003</v>
      </c>
      <c r="K72" s="179">
        <v>0.13700000000000001</v>
      </c>
      <c r="L72" s="174">
        <f>I72-M72</f>
        <v>24.2</v>
      </c>
      <c r="M72" s="175">
        <f>IF(D72="",0,ROUND(I72*K72,2))</f>
        <v>3.84</v>
      </c>
      <c r="N72" s="176"/>
      <c r="O72" s="177">
        <f>J72-P72</f>
        <v>29.210000000000004</v>
      </c>
      <c r="P72" s="175">
        <f>ROUND(M72*(1+(IF(N72="BDI 2",$S$7,$S$6))),2)</f>
        <v>4.63</v>
      </c>
      <c r="Q72" s="144">
        <f>S72-R72</f>
        <v>942.32</v>
      </c>
      <c r="R72" s="172">
        <f>ROUND(ROUND(H72,2)*P72,2)</f>
        <v>149.36000000000001</v>
      </c>
      <c r="S72" s="178">
        <f>ROUND(ROUND(J72,2)*H72,2)</f>
        <v>1091.68</v>
      </c>
      <c r="V72" s="94"/>
      <c r="W72" s="94"/>
    </row>
    <row r="73" spans="1:23" ht="24" outlineLevel="1" x14ac:dyDescent="0.2">
      <c r="A73" s="1">
        <f>A72+1</f>
        <v>2</v>
      </c>
      <c r="B73" s="115" t="str">
        <f>CONCATENATE((COUNT($B$10:B72)),".",A73)</f>
        <v>14.2</v>
      </c>
      <c r="C73" s="136" t="s">
        <v>38</v>
      </c>
      <c r="D73" s="181">
        <v>5213405</v>
      </c>
      <c r="E73" s="180" t="s">
        <v>13</v>
      </c>
      <c r="F73" s="118" t="s">
        <v>235</v>
      </c>
      <c r="G73" s="119" t="s">
        <v>112</v>
      </c>
      <c r="H73" s="171">
        <v>73.39</v>
      </c>
      <c r="I73" s="144">
        <v>43.57</v>
      </c>
      <c r="J73" s="172">
        <f>ROUND(I73*(1+(IF(N73="BDI 2",$S$7,$S$6))),2)</f>
        <v>52.59</v>
      </c>
      <c r="K73" s="179">
        <v>0.43640000000000001</v>
      </c>
      <c r="L73" s="174">
        <f>I73-M73</f>
        <v>24.56</v>
      </c>
      <c r="M73" s="175">
        <f>IF(D73="",0,ROUND(I73*K73,2))</f>
        <v>19.010000000000002</v>
      </c>
      <c r="N73" s="176"/>
      <c r="O73" s="177">
        <f>J73-P73</f>
        <v>29.640000000000004</v>
      </c>
      <c r="P73" s="175">
        <f>ROUND(M73*(1+(IF(N73="BDI 2",$S$7,$S$6))),2)</f>
        <v>22.95</v>
      </c>
      <c r="Q73" s="144">
        <f>S73-R73</f>
        <v>2175.2799999999997</v>
      </c>
      <c r="R73" s="172">
        <f>ROUND(ROUND(H73,2)*P73,2)</f>
        <v>1684.3</v>
      </c>
      <c r="S73" s="178">
        <f>ROUND(ROUND(J73,2)*H73,2)</f>
        <v>3859.58</v>
      </c>
      <c r="V73" s="94"/>
      <c r="W73" s="94"/>
    </row>
    <row r="74" spans="1:23" ht="24" outlineLevel="1" x14ac:dyDescent="0.2">
      <c r="A74" s="1">
        <f>A73+1</f>
        <v>3</v>
      </c>
      <c r="B74" s="115" t="str">
        <f>CONCATENATE((COUNT($B$10:B73)),".",A74)</f>
        <v>14.3</v>
      </c>
      <c r="C74" s="136" t="s">
        <v>38</v>
      </c>
      <c r="D74" s="181" t="s">
        <v>52</v>
      </c>
      <c r="E74" s="180" t="s">
        <v>13</v>
      </c>
      <c r="F74" s="118" t="s">
        <v>236</v>
      </c>
      <c r="G74" s="119" t="s">
        <v>86</v>
      </c>
      <c r="H74" s="171">
        <v>8</v>
      </c>
      <c r="I74" s="144">
        <v>88.26</v>
      </c>
      <c r="J74" s="172">
        <f>ROUND(I74*(1+(IF(N74="BDI 2",$S$7,$S$6))),2)</f>
        <v>106.53</v>
      </c>
      <c r="K74" s="179">
        <v>0.1925</v>
      </c>
      <c r="L74" s="174">
        <f>I74-M74</f>
        <v>71.27000000000001</v>
      </c>
      <c r="M74" s="175">
        <f>IF(D74="",0,ROUND(I74*K74,2))</f>
        <v>16.989999999999998</v>
      </c>
      <c r="N74" s="176"/>
      <c r="O74" s="177">
        <f>J74-P74</f>
        <v>86.02</v>
      </c>
      <c r="P74" s="175">
        <f>ROUND(M74*(1+(IF(N74="BDI 2",$S$7,$S$6))),2)</f>
        <v>20.51</v>
      </c>
      <c r="Q74" s="144">
        <f>S74-R74</f>
        <v>688.16</v>
      </c>
      <c r="R74" s="172">
        <f>ROUND(ROUND(H74,2)*P74,2)</f>
        <v>164.08</v>
      </c>
      <c r="S74" s="178">
        <f>ROUND(ROUND(J74,2)*H74,2)</f>
        <v>852.24</v>
      </c>
      <c r="V74" s="94"/>
      <c r="W74" s="94"/>
    </row>
    <row r="75" spans="1:23" x14ac:dyDescent="0.2">
      <c r="B75" s="149"/>
      <c r="C75" s="198"/>
      <c r="D75" s="181"/>
      <c r="E75" s="181"/>
      <c r="F75" s="141"/>
      <c r="G75" s="142"/>
      <c r="H75" s="199"/>
      <c r="I75" s="200"/>
      <c r="J75" s="201"/>
      <c r="K75" s="202"/>
      <c r="L75" s="203"/>
      <c r="M75" s="204"/>
      <c r="N75" s="205"/>
      <c r="O75" s="202"/>
      <c r="P75" s="204"/>
      <c r="Q75" s="200"/>
      <c r="R75" s="201"/>
      <c r="S75" s="206"/>
      <c r="V75" s="94"/>
      <c r="W75" s="94"/>
    </row>
    <row r="76" spans="1:23" x14ac:dyDescent="0.2">
      <c r="B76" s="159" t="s">
        <v>53</v>
      </c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1"/>
      <c r="Q76" s="162">
        <f>Q77+Q81+Q86+Q91+Q96+Q101</f>
        <v>192990.88</v>
      </c>
      <c r="R76" s="162">
        <f>R77+R81+R86+R91+R96+R101</f>
        <v>19856.849999999999</v>
      </c>
      <c r="S76" s="162">
        <f>S77+S81+S86+S91+S96+S101</f>
        <v>212847.72999999998</v>
      </c>
      <c r="V76" s="94">
        <f>S77+S81+S86+S91+S96+S101</f>
        <v>212847.72999999998</v>
      </c>
      <c r="W76" s="94">
        <f>Q76+R76</f>
        <v>212847.73</v>
      </c>
    </row>
    <row r="77" spans="1:23" x14ac:dyDescent="0.2">
      <c r="B77" s="78">
        <f>COUNT($B$10:B76)+1</f>
        <v>15</v>
      </c>
      <c r="C77" s="163"/>
      <c r="D77" s="164"/>
      <c r="E77" s="80"/>
      <c r="F77" s="126" t="s">
        <v>41</v>
      </c>
      <c r="G77" s="82"/>
      <c r="H77" s="165"/>
      <c r="I77" s="91"/>
      <c r="J77" s="92"/>
      <c r="K77" s="166"/>
      <c r="L77" s="167"/>
      <c r="M77" s="168"/>
      <c r="N77" s="169"/>
      <c r="O77" s="166"/>
      <c r="P77" s="170" t="s">
        <v>34</v>
      </c>
      <c r="Q77" s="91">
        <f>SUM(Q78:Q80)</f>
        <v>132.90999999999997</v>
      </c>
      <c r="R77" s="92">
        <f>SUM(R78:R80)</f>
        <v>4947.3599999999997</v>
      </c>
      <c r="S77" s="93">
        <f>SUM(S78:S80)</f>
        <v>5080.2700000000004</v>
      </c>
      <c r="V77" s="94"/>
      <c r="W77" s="94"/>
    </row>
    <row r="78" spans="1:23" ht="24" outlineLevel="1" x14ac:dyDescent="0.2">
      <c r="A78" s="1">
        <f>A77+1</f>
        <v>1</v>
      </c>
      <c r="B78" s="115" t="str">
        <f>CONCATENATE((COUNT($B$10:B77)),".",A78)</f>
        <v>15.1</v>
      </c>
      <c r="C78" s="136" t="s">
        <v>38</v>
      </c>
      <c r="D78" s="98">
        <v>99814</v>
      </c>
      <c r="E78" s="99" t="s">
        <v>9</v>
      </c>
      <c r="F78" s="118" t="s">
        <v>226</v>
      </c>
      <c r="G78" s="119" t="s">
        <v>225</v>
      </c>
      <c r="H78" s="171">
        <v>2175</v>
      </c>
      <c r="I78" s="144">
        <v>1.74</v>
      </c>
      <c r="J78" s="172">
        <f>ROUND(I78*(1+(IF(N78="BDI 2",$S$7,$S$6))),2)</f>
        <v>2.1</v>
      </c>
      <c r="K78" s="179">
        <v>0.97130000000000005</v>
      </c>
      <c r="L78" s="174">
        <f>I78-M78</f>
        <v>5.0000000000000044E-2</v>
      </c>
      <c r="M78" s="175">
        <f>IF(D78="",0,ROUND(I78*K78,2))</f>
        <v>1.69</v>
      </c>
      <c r="N78" s="176"/>
      <c r="O78" s="177">
        <f>J78-P78</f>
        <v>6.0000000000000053E-2</v>
      </c>
      <c r="P78" s="175">
        <f>ROUND(M78*(1+(IF(N78="BDI 2",$S$7,$S$6))),2)</f>
        <v>2.04</v>
      </c>
      <c r="Q78" s="144">
        <f>S78-R78</f>
        <v>130.5</v>
      </c>
      <c r="R78" s="172">
        <f>ROUND(ROUND(H78,2)*P78,2)</f>
        <v>4437</v>
      </c>
      <c r="S78" s="178">
        <f>ROUND(ROUND(J78,2)*H78,2)</f>
        <v>4567.5</v>
      </c>
      <c r="V78" s="94"/>
      <c r="W78" s="94"/>
    </row>
    <row r="79" spans="1:23" outlineLevel="1" x14ac:dyDescent="0.2">
      <c r="A79" s="1">
        <f>A78+1</f>
        <v>2</v>
      </c>
      <c r="B79" s="115" t="str">
        <f>CONCATENATE((COUNT($B$10:B78)),".",A79)</f>
        <v>15.2</v>
      </c>
      <c r="C79" s="136"/>
      <c r="D79" s="98" t="s">
        <v>42</v>
      </c>
      <c r="E79" s="99" t="s">
        <v>36</v>
      </c>
      <c r="F79" s="118" t="s">
        <v>211</v>
      </c>
      <c r="G79" s="119" t="s">
        <v>86</v>
      </c>
      <c r="H79" s="171">
        <v>1</v>
      </c>
      <c r="I79" s="144">
        <v>424.83000000000004</v>
      </c>
      <c r="J79" s="172">
        <f>ROUND(I79*(1+(IF(N79="BDI 2",$S$7,$S$6))),2)</f>
        <v>512.77</v>
      </c>
      <c r="K79" s="179">
        <v>0.99529999999999996</v>
      </c>
      <c r="L79" s="174">
        <f>I79-M79</f>
        <v>2.0000000000000568</v>
      </c>
      <c r="M79" s="175">
        <f>IF(D79="",0,ROUND(I79*K79,2))</f>
        <v>422.83</v>
      </c>
      <c r="N79" s="176"/>
      <c r="O79" s="177">
        <f>J79-P79</f>
        <v>2.4099999999999682</v>
      </c>
      <c r="P79" s="175">
        <f>ROUND(M79*(1+(IF(N79="BDI 2",$S$7,$S$6))),2)</f>
        <v>510.36</v>
      </c>
      <c r="Q79" s="144">
        <f>S79-R79</f>
        <v>2.4099999999999682</v>
      </c>
      <c r="R79" s="172">
        <f>ROUND(ROUND(H79,2)*P79,2)</f>
        <v>510.36</v>
      </c>
      <c r="S79" s="178">
        <f>ROUND(ROUND(J79,2)*H79,2)</f>
        <v>512.77</v>
      </c>
      <c r="V79" s="94"/>
      <c r="W79" s="94"/>
    </row>
    <row r="80" spans="1:23" x14ac:dyDescent="0.2">
      <c r="B80" s="115"/>
      <c r="C80" s="136"/>
      <c r="D80" s="180"/>
      <c r="E80" s="180"/>
      <c r="F80" s="118"/>
      <c r="G80" s="119"/>
      <c r="H80" s="171"/>
      <c r="I80" s="144"/>
      <c r="J80" s="172"/>
      <c r="K80" s="177"/>
      <c r="L80" s="174"/>
      <c r="M80" s="175"/>
      <c r="N80" s="176"/>
      <c r="O80" s="177"/>
      <c r="P80" s="175"/>
      <c r="Q80" s="144"/>
      <c r="R80" s="172"/>
      <c r="S80" s="178"/>
      <c r="V80" s="94"/>
      <c r="W80" s="94"/>
    </row>
    <row r="81" spans="1:23" x14ac:dyDescent="0.2">
      <c r="B81" s="78">
        <f>COUNT($B$10:B80)+1</f>
        <v>16</v>
      </c>
      <c r="C81" s="163"/>
      <c r="D81" s="164"/>
      <c r="E81" s="80"/>
      <c r="F81" s="126" t="s">
        <v>43</v>
      </c>
      <c r="G81" s="82"/>
      <c r="H81" s="165"/>
      <c r="I81" s="91"/>
      <c r="J81" s="92"/>
      <c r="K81" s="166"/>
      <c r="L81" s="167"/>
      <c r="M81" s="168"/>
      <c r="N81" s="169"/>
      <c r="O81" s="166"/>
      <c r="P81" s="170" t="s">
        <v>34</v>
      </c>
      <c r="Q81" s="91">
        <f>SUM(Q82:Q85)</f>
        <v>5850.75</v>
      </c>
      <c r="R81" s="92">
        <f>SUM(R82:R85)</f>
        <v>281.19</v>
      </c>
      <c r="S81" s="93">
        <f>SUM(S82:S85)</f>
        <v>6131.9400000000005</v>
      </c>
      <c r="V81" s="94"/>
      <c r="W81" s="94"/>
    </row>
    <row r="82" spans="1:23" ht="24" outlineLevel="1" x14ac:dyDescent="0.2">
      <c r="A82" s="1">
        <f>A81+1</f>
        <v>1</v>
      </c>
      <c r="B82" s="115" t="str">
        <f>CONCATENATE((COUNT($B$10:B81)),".",A82)</f>
        <v>16.1</v>
      </c>
      <c r="C82" s="136"/>
      <c r="D82" s="181" t="s">
        <v>44</v>
      </c>
      <c r="E82" s="180" t="s">
        <v>36</v>
      </c>
      <c r="F82" s="118" t="s">
        <v>227</v>
      </c>
      <c r="G82" s="119" t="s">
        <v>112</v>
      </c>
      <c r="H82" s="171">
        <v>2175</v>
      </c>
      <c r="I82" s="144">
        <v>2.2599999999999998</v>
      </c>
      <c r="J82" s="172">
        <f>ROUND(I82*(1+(IF(N82="BDI 2",$S$7,$S$6))),2)</f>
        <v>2.73</v>
      </c>
      <c r="K82" s="179">
        <v>1.3299999999999999E-2</v>
      </c>
      <c r="L82" s="174">
        <f>I82-M82</f>
        <v>2.23</v>
      </c>
      <c r="M82" s="175">
        <f>IF(D82="",0,ROUND(I82*K82,2))</f>
        <v>0.03</v>
      </c>
      <c r="N82" s="176"/>
      <c r="O82" s="177">
        <f>J82-P82</f>
        <v>2.69</v>
      </c>
      <c r="P82" s="175">
        <f>ROUND(M82*(1+(IF(N82="BDI 2",$S$7,$S$6))),2)</f>
        <v>0.04</v>
      </c>
      <c r="Q82" s="144">
        <f>S82-R82</f>
        <v>5850.75</v>
      </c>
      <c r="R82" s="172">
        <f>ROUND(ROUND(H82,2)*P82,2)</f>
        <v>87</v>
      </c>
      <c r="S82" s="178">
        <f>ROUND(ROUND(J82,2)*H82,2)</f>
        <v>5937.75</v>
      </c>
      <c r="V82" s="94"/>
      <c r="W82" s="94"/>
    </row>
    <row r="83" spans="1:23" ht="36" outlineLevel="1" x14ac:dyDescent="0.2">
      <c r="A83" s="1">
        <f>A82+1</f>
        <v>2</v>
      </c>
      <c r="B83" s="115" t="str">
        <f>CONCATENATE((COUNT($B$10:B82)),".",A83)</f>
        <v>16.2</v>
      </c>
      <c r="C83" s="136" t="s">
        <v>38</v>
      </c>
      <c r="D83" s="181">
        <v>5914637</v>
      </c>
      <c r="E83" s="180" t="s">
        <v>13</v>
      </c>
      <c r="F83" s="118" t="s">
        <v>228</v>
      </c>
      <c r="G83" s="119" t="s">
        <v>229</v>
      </c>
      <c r="H83" s="171">
        <v>166.39</v>
      </c>
      <c r="I83" s="144">
        <v>0.84</v>
      </c>
      <c r="J83" s="172">
        <f>ROUND(I83*(1+(IF(N83="BDI 2",$S$7,$S$6))),2)</f>
        <v>1.01</v>
      </c>
      <c r="K83" s="179">
        <v>0.99580000000000002</v>
      </c>
      <c r="L83" s="174">
        <f>I83-M83</f>
        <v>0</v>
      </c>
      <c r="M83" s="175">
        <f>IF(D83="",0,ROUND(I83*K83,2))</f>
        <v>0.84</v>
      </c>
      <c r="N83" s="176"/>
      <c r="O83" s="177">
        <f>J83-P83</f>
        <v>0</v>
      </c>
      <c r="P83" s="175">
        <f>ROUND(M83*(1+(IF(N83="BDI 2",$S$7,$S$6))),2)</f>
        <v>1.01</v>
      </c>
      <c r="Q83" s="144">
        <f>S83-R83</f>
        <v>0</v>
      </c>
      <c r="R83" s="172">
        <f>ROUND(ROUND(H83,2)*P83,2)</f>
        <v>168.05</v>
      </c>
      <c r="S83" s="178">
        <f>ROUND(ROUND(J83,2)*H83,2)</f>
        <v>168.05</v>
      </c>
      <c r="V83" s="94"/>
      <c r="W83" s="94"/>
    </row>
    <row r="84" spans="1:23" ht="36" outlineLevel="1" x14ac:dyDescent="0.2">
      <c r="A84" s="1">
        <f>A83+1</f>
        <v>3</v>
      </c>
      <c r="B84" s="115" t="str">
        <f>CONCATENATE((COUNT($B$10:B83)),".",A84)</f>
        <v>16.3</v>
      </c>
      <c r="C84" s="136" t="s">
        <v>38</v>
      </c>
      <c r="D84" s="181">
        <v>5914622</v>
      </c>
      <c r="E84" s="180" t="s">
        <v>13</v>
      </c>
      <c r="F84" s="118" t="s">
        <v>230</v>
      </c>
      <c r="G84" s="119" t="s">
        <v>229</v>
      </c>
      <c r="H84" s="171">
        <v>9.7899999999999991</v>
      </c>
      <c r="I84" s="144">
        <v>2.21</v>
      </c>
      <c r="J84" s="172">
        <f>ROUND(I84*(1+(IF(N84="BDI 2",$S$7,$S$6))),2)</f>
        <v>2.67</v>
      </c>
      <c r="K84" s="179">
        <v>0.99990000000000001</v>
      </c>
      <c r="L84" s="174">
        <f>I84-M84</f>
        <v>0</v>
      </c>
      <c r="M84" s="175">
        <f>IF(D84="",0,ROUND(I84*K84,2))</f>
        <v>2.21</v>
      </c>
      <c r="N84" s="176"/>
      <c r="O84" s="177">
        <f>J84-P84</f>
        <v>0</v>
      </c>
      <c r="P84" s="175">
        <f>ROUND(M84*(1+(IF(N84="BDI 2",$S$7,$S$6))),2)</f>
        <v>2.67</v>
      </c>
      <c r="Q84" s="144">
        <f>S84-R84</f>
        <v>0</v>
      </c>
      <c r="R84" s="172">
        <f>ROUND(ROUND(H84,2)*P84,2)</f>
        <v>26.14</v>
      </c>
      <c r="S84" s="178">
        <f>ROUND(ROUND(J84,2)*H84,2)</f>
        <v>26.14</v>
      </c>
      <c r="V84" s="94"/>
      <c r="W84" s="94"/>
    </row>
    <row r="85" spans="1:23" x14ac:dyDescent="0.2">
      <c r="B85" s="149"/>
      <c r="C85" s="198"/>
      <c r="D85" s="181"/>
      <c r="E85" s="181"/>
      <c r="F85" s="141"/>
      <c r="G85" s="142"/>
      <c r="H85" s="199"/>
      <c r="I85" s="200"/>
      <c r="J85" s="201"/>
      <c r="K85" s="202"/>
      <c r="L85" s="203"/>
      <c r="M85" s="204"/>
      <c r="N85" s="205"/>
      <c r="O85" s="202"/>
      <c r="P85" s="204"/>
      <c r="Q85" s="200"/>
      <c r="R85" s="201"/>
      <c r="S85" s="206"/>
      <c r="V85" s="94"/>
      <c r="W85" s="94"/>
    </row>
    <row r="86" spans="1:23" x14ac:dyDescent="0.2">
      <c r="B86" s="78">
        <f>COUNT($B$10:B85)+1</f>
        <v>17</v>
      </c>
      <c r="C86" s="163"/>
      <c r="D86" s="164"/>
      <c r="E86" s="80"/>
      <c r="F86" s="126" t="s">
        <v>45</v>
      </c>
      <c r="G86" s="82"/>
      <c r="H86" s="165"/>
      <c r="I86" s="91"/>
      <c r="J86" s="92"/>
      <c r="K86" s="166"/>
      <c r="L86" s="167"/>
      <c r="M86" s="168"/>
      <c r="N86" s="169"/>
      <c r="O86" s="166"/>
      <c r="P86" s="170" t="s">
        <v>34</v>
      </c>
      <c r="Q86" s="91">
        <f>SUM(Q87:Q90)</f>
        <v>85541.18</v>
      </c>
      <c r="R86" s="92">
        <f>SUM(R87:R90)</f>
        <v>5824.46</v>
      </c>
      <c r="S86" s="93">
        <f>SUM(S87:S90)</f>
        <v>91365.64</v>
      </c>
      <c r="V86" s="94"/>
      <c r="W86" s="94"/>
    </row>
    <row r="87" spans="1:23" ht="24" outlineLevel="1" x14ac:dyDescent="0.2">
      <c r="A87" s="1">
        <f>A86+1</f>
        <v>1</v>
      </c>
      <c r="B87" s="115" t="str">
        <f>CONCATENATE((COUNT($B$10:B86)),".",A87)</f>
        <v>17.1</v>
      </c>
      <c r="C87" s="136"/>
      <c r="D87" s="181" t="s">
        <v>46</v>
      </c>
      <c r="E87" s="180" t="s">
        <v>36</v>
      </c>
      <c r="F87" s="118" t="s">
        <v>231</v>
      </c>
      <c r="G87" s="119" t="s">
        <v>232</v>
      </c>
      <c r="H87" s="171">
        <v>156.6</v>
      </c>
      <c r="I87" s="144">
        <v>454.47</v>
      </c>
      <c r="J87" s="172">
        <f>ROUND(I87*(1+(IF(N87="BDI 2",$S$7,$S$6))),2)</f>
        <v>548.54999999999995</v>
      </c>
      <c r="K87" s="179">
        <v>4.1999999999999997E-3</v>
      </c>
      <c r="L87" s="174">
        <f>I87-M87</f>
        <v>452.56</v>
      </c>
      <c r="M87" s="175">
        <f>IF(D87="",0,ROUND(I87*K87,2))</f>
        <v>1.91</v>
      </c>
      <c r="N87" s="176"/>
      <c r="O87" s="177">
        <f>J87-P87</f>
        <v>546.24</v>
      </c>
      <c r="P87" s="175">
        <f>ROUND(M87*(1+(IF(N87="BDI 2",$S$7,$S$6))),2)</f>
        <v>2.31</v>
      </c>
      <c r="Q87" s="144">
        <f>S87-R87</f>
        <v>85541.18</v>
      </c>
      <c r="R87" s="172">
        <f>ROUND(ROUND(H87,2)*P87,2)</f>
        <v>361.75</v>
      </c>
      <c r="S87" s="178">
        <f>ROUND(ROUND(J87,2)*H87,2)</f>
        <v>85902.93</v>
      </c>
      <c r="V87" s="94"/>
      <c r="W87" s="94"/>
    </row>
    <row r="88" spans="1:23" ht="36" outlineLevel="1" x14ac:dyDescent="0.2">
      <c r="A88" s="1">
        <f>A87+1</f>
        <v>2</v>
      </c>
      <c r="B88" s="115" t="str">
        <f>CONCATENATE((COUNT($B$10:B87)),".",A88)</f>
        <v>17.2</v>
      </c>
      <c r="C88" s="136" t="s">
        <v>38</v>
      </c>
      <c r="D88" s="181">
        <v>5914637</v>
      </c>
      <c r="E88" s="180" t="s">
        <v>13</v>
      </c>
      <c r="F88" s="118" t="s">
        <v>228</v>
      </c>
      <c r="G88" s="119" t="s">
        <v>229</v>
      </c>
      <c r="H88" s="171">
        <v>1268.8</v>
      </c>
      <c r="I88" s="144">
        <v>0.84</v>
      </c>
      <c r="J88" s="172">
        <f>ROUND(I88*(1+(IF(N88="BDI 2",$S$7,$S$6))),2)</f>
        <v>1.01</v>
      </c>
      <c r="K88" s="179">
        <v>0.99580000000000002</v>
      </c>
      <c r="L88" s="174">
        <f>I88-M88</f>
        <v>0</v>
      </c>
      <c r="M88" s="175">
        <f>IF(D88="",0,ROUND(I88*K88,2))</f>
        <v>0.84</v>
      </c>
      <c r="N88" s="176"/>
      <c r="O88" s="177">
        <f>J88-P88</f>
        <v>0</v>
      </c>
      <c r="P88" s="175">
        <f>ROUND(M88*(1+(IF(N88="BDI 2",$S$7,$S$6))),2)</f>
        <v>1.01</v>
      </c>
      <c r="Q88" s="144">
        <f>S88-R88</f>
        <v>0</v>
      </c>
      <c r="R88" s="172">
        <f>ROUND(ROUND(H88,2)*P88,2)</f>
        <v>1281.49</v>
      </c>
      <c r="S88" s="178">
        <f>ROUND(ROUND(J88,2)*H88,2)</f>
        <v>1281.49</v>
      </c>
      <c r="V88" s="94"/>
      <c r="W88" s="94"/>
    </row>
    <row r="89" spans="1:23" ht="36" outlineLevel="1" x14ac:dyDescent="0.2">
      <c r="A89" s="1">
        <f>A88+1</f>
        <v>3</v>
      </c>
      <c r="B89" s="115" t="str">
        <f>CONCATENATE((COUNT($B$10:B88)),".",A89)</f>
        <v>17.3</v>
      </c>
      <c r="C89" s="136" t="s">
        <v>38</v>
      </c>
      <c r="D89" s="181">
        <v>5914622</v>
      </c>
      <c r="E89" s="180" t="s">
        <v>13</v>
      </c>
      <c r="F89" s="118" t="s">
        <v>230</v>
      </c>
      <c r="G89" s="119" t="s">
        <v>229</v>
      </c>
      <c r="H89" s="171">
        <v>1566</v>
      </c>
      <c r="I89" s="144">
        <v>2.21</v>
      </c>
      <c r="J89" s="172">
        <f>ROUND(I89*(1+(IF(N89="BDI 2",$S$7,$S$6))),2)</f>
        <v>2.67</v>
      </c>
      <c r="K89" s="179">
        <v>0.99990000000000001</v>
      </c>
      <c r="L89" s="174">
        <f>I89-M89</f>
        <v>0</v>
      </c>
      <c r="M89" s="175">
        <f>IF(D89="",0,ROUND(I89*K89,2))</f>
        <v>2.21</v>
      </c>
      <c r="N89" s="176"/>
      <c r="O89" s="177">
        <f>J89-P89</f>
        <v>0</v>
      </c>
      <c r="P89" s="175">
        <f>ROUND(M89*(1+(IF(N89="BDI 2",$S$7,$S$6))),2)</f>
        <v>2.67</v>
      </c>
      <c r="Q89" s="144">
        <f>S89-R89</f>
        <v>0</v>
      </c>
      <c r="R89" s="172">
        <f>ROUND(ROUND(H89,2)*P89,2)</f>
        <v>4181.22</v>
      </c>
      <c r="S89" s="178">
        <f>ROUND(ROUND(J89,2)*H89,2)</f>
        <v>4181.22</v>
      </c>
      <c r="V89" s="94"/>
      <c r="W89" s="94"/>
    </row>
    <row r="90" spans="1:23" x14ac:dyDescent="0.2">
      <c r="B90" s="149"/>
      <c r="C90" s="198"/>
      <c r="D90" s="181"/>
      <c r="E90" s="181"/>
      <c r="F90" s="141"/>
      <c r="G90" s="142"/>
      <c r="H90" s="199"/>
      <c r="I90" s="200"/>
      <c r="J90" s="201"/>
      <c r="K90" s="202"/>
      <c r="L90" s="203"/>
      <c r="M90" s="204"/>
      <c r="N90" s="205"/>
      <c r="O90" s="202"/>
      <c r="P90" s="204"/>
      <c r="Q90" s="200"/>
      <c r="R90" s="201"/>
      <c r="S90" s="206"/>
      <c r="V90" s="94"/>
      <c r="W90" s="94"/>
    </row>
    <row r="91" spans="1:23" x14ac:dyDescent="0.2">
      <c r="B91" s="78">
        <f>COUNT($B$10:B90)+1</f>
        <v>18</v>
      </c>
      <c r="C91" s="163"/>
      <c r="D91" s="164"/>
      <c r="E91" s="80"/>
      <c r="F91" s="126" t="s">
        <v>47</v>
      </c>
      <c r="G91" s="82"/>
      <c r="H91" s="165"/>
      <c r="I91" s="91"/>
      <c r="J91" s="92"/>
      <c r="K91" s="166"/>
      <c r="L91" s="167"/>
      <c r="M91" s="168"/>
      <c r="N91" s="169"/>
      <c r="O91" s="166"/>
      <c r="P91" s="170" t="s">
        <v>34</v>
      </c>
      <c r="Q91" s="91">
        <f>SUM(Q92:Q95)</f>
        <v>5850.75</v>
      </c>
      <c r="R91" s="92">
        <f>SUM(R92:R95)</f>
        <v>281.19</v>
      </c>
      <c r="S91" s="93">
        <f>SUM(S92:S95)</f>
        <v>6131.9400000000005</v>
      </c>
      <c r="V91" s="94"/>
      <c r="W91" s="94"/>
    </row>
    <row r="92" spans="1:23" ht="24" outlineLevel="1" x14ac:dyDescent="0.2">
      <c r="A92" s="1">
        <f>A91+1</f>
        <v>1</v>
      </c>
      <c r="B92" s="115" t="str">
        <f>CONCATENATE((COUNT($B$10:B91)),".",A92)</f>
        <v>18.1</v>
      </c>
      <c r="C92" s="136"/>
      <c r="D92" s="181" t="s">
        <v>44</v>
      </c>
      <c r="E92" s="180" t="s">
        <v>36</v>
      </c>
      <c r="F92" s="118" t="s">
        <v>227</v>
      </c>
      <c r="G92" s="119" t="s">
        <v>112</v>
      </c>
      <c r="H92" s="171">
        <v>2175</v>
      </c>
      <c r="I92" s="144">
        <v>2.2599999999999998</v>
      </c>
      <c r="J92" s="172">
        <f>ROUND(I92*(1+(IF(N92="BDI 2",$S$7,$S$6))),2)</f>
        <v>2.73</v>
      </c>
      <c r="K92" s="179">
        <v>1.3299999999999999E-2</v>
      </c>
      <c r="L92" s="174">
        <f>I92-M92</f>
        <v>2.23</v>
      </c>
      <c r="M92" s="175">
        <f>IF(D92="",0,ROUND(I92*K92,2))</f>
        <v>0.03</v>
      </c>
      <c r="N92" s="176"/>
      <c r="O92" s="177">
        <f>J92-P92</f>
        <v>2.69</v>
      </c>
      <c r="P92" s="175">
        <f>ROUND(M92*(1+(IF(N92="BDI 2",$S$7,$S$6))),2)</f>
        <v>0.04</v>
      </c>
      <c r="Q92" s="144">
        <f>S92-R92</f>
        <v>5850.75</v>
      </c>
      <c r="R92" s="172">
        <f>ROUND(ROUND(H92,2)*P92,2)</f>
        <v>87</v>
      </c>
      <c r="S92" s="178">
        <f>ROUND(ROUND(J92,2)*H92,2)</f>
        <v>5937.75</v>
      </c>
      <c r="V92" s="94"/>
      <c r="W92" s="94"/>
    </row>
    <row r="93" spans="1:23" ht="36" outlineLevel="1" x14ac:dyDescent="0.2">
      <c r="A93" s="1">
        <f>A92+1</f>
        <v>2</v>
      </c>
      <c r="B93" s="115" t="str">
        <f>CONCATENATE((COUNT($B$10:B92)),".",A93)</f>
        <v>18.2</v>
      </c>
      <c r="C93" s="136" t="s">
        <v>38</v>
      </c>
      <c r="D93" s="181">
        <v>5914637</v>
      </c>
      <c r="E93" s="180" t="s">
        <v>13</v>
      </c>
      <c r="F93" s="118" t="s">
        <v>228</v>
      </c>
      <c r="G93" s="119" t="s">
        <v>229</v>
      </c>
      <c r="H93" s="171">
        <v>166.39</v>
      </c>
      <c r="I93" s="144">
        <v>0.84</v>
      </c>
      <c r="J93" s="172">
        <f>ROUND(I93*(1+(IF(N93="BDI 2",$S$7,$S$6))),2)</f>
        <v>1.01</v>
      </c>
      <c r="K93" s="179">
        <v>0.99580000000000002</v>
      </c>
      <c r="L93" s="174">
        <f>I93-M93</f>
        <v>0</v>
      </c>
      <c r="M93" s="175">
        <f>IF(D93="",0,ROUND(I93*K93,2))</f>
        <v>0.84</v>
      </c>
      <c r="N93" s="176"/>
      <c r="O93" s="177">
        <f>J93-P93</f>
        <v>0</v>
      </c>
      <c r="P93" s="175">
        <f>ROUND(M93*(1+(IF(N93="BDI 2",$S$7,$S$6))),2)</f>
        <v>1.01</v>
      </c>
      <c r="Q93" s="144">
        <f>S93-R93</f>
        <v>0</v>
      </c>
      <c r="R93" s="172">
        <f>ROUND(ROUND(H93,2)*P93,2)</f>
        <v>168.05</v>
      </c>
      <c r="S93" s="178">
        <f>ROUND(ROUND(J93,2)*H93,2)</f>
        <v>168.05</v>
      </c>
      <c r="V93" s="94"/>
      <c r="W93" s="94"/>
    </row>
    <row r="94" spans="1:23" ht="36" outlineLevel="1" x14ac:dyDescent="0.2">
      <c r="A94" s="1">
        <f>A93+1</f>
        <v>3</v>
      </c>
      <c r="B94" s="115" t="str">
        <f>CONCATENATE((COUNT($B$10:B93)),".",A94)</f>
        <v>18.3</v>
      </c>
      <c r="C94" s="136" t="s">
        <v>38</v>
      </c>
      <c r="D94" s="181">
        <v>5914622</v>
      </c>
      <c r="E94" s="180" t="s">
        <v>13</v>
      </c>
      <c r="F94" s="118" t="s">
        <v>230</v>
      </c>
      <c r="G94" s="119" t="s">
        <v>229</v>
      </c>
      <c r="H94" s="171">
        <v>9.7899999999999991</v>
      </c>
      <c r="I94" s="144">
        <v>2.21</v>
      </c>
      <c r="J94" s="172">
        <f>ROUND(I94*(1+(IF(N94="BDI 2",$S$7,$S$6))),2)</f>
        <v>2.67</v>
      </c>
      <c r="K94" s="179">
        <v>0.99990000000000001</v>
      </c>
      <c r="L94" s="174">
        <f>I94-M94</f>
        <v>0</v>
      </c>
      <c r="M94" s="175">
        <f>IF(D94="",0,ROUND(I94*K94,2))</f>
        <v>2.21</v>
      </c>
      <c r="N94" s="176"/>
      <c r="O94" s="177">
        <f>J94-P94</f>
        <v>0</v>
      </c>
      <c r="P94" s="175">
        <f>ROUND(M94*(1+(IF(N94="BDI 2",$S$7,$S$6))),2)</f>
        <v>2.67</v>
      </c>
      <c r="Q94" s="144">
        <f>S94-R94</f>
        <v>0</v>
      </c>
      <c r="R94" s="172">
        <f>ROUND(ROUND(H94,2)*P94,2)</f>
        <v>26.14</v>
      </c>
      <c r="S94" s="178">
        <f>ROUND(ROUND(J94,2)*H94,2)</f>
        <v>26.14</v>
      </c>
      <c r="V94" s="94"/>
      <c r="W94" s="94"/>
    </row>
    <row r="95" spans="1:23" x14ac:dyDescent="0.2">
      <c r="B95" s="149"/>
      <c r="C95" s="198"/>
      <c r="D95" s="181"/>
      <c r="E95" s="181"/>
      <c r="F95" s="141"/>
      <c r="G95" s="142"/>
      <c r="H95" s="199"/>
      <c r="I95" s="200"/>
      <c r="J95" s="201"/>
      <c r="K95" s="202"/>
      <c r="L95" s="203"/>
      <c r="M95" s="204"/>
      <c r="N95" s="205"/>
      <c r="O95" s="202"/>
      <c r="P95" s="204"/>
      <c r="Q95" s="200"/>
      <c r="R95" s="201"/>
      <c r="S95" s="206"/>
      <c r="V95" s="94"/>
      <c r="W95" s="94"/>
    </row>
    <row r="96" spans="1:23" ht="24" x14ac:dyDescent="0.2">
      <c r="B96" s="78">
        <f>COUNT($B$10:B95)+1</f>
        <v>19</v>
      </c>
      <c r="C96" s="163"/>
      <c r="D96" s="164"/>
      <c r="E96" s="80"/>
      <c r="F96" s="126" t="s">
        <v>48</v>
      </c>
      <c r="G96" s="82"/>
      <c r="H96" s="165"/>
      <c r="I96" s="91"/>
      <c r="J96" s="92"/>
      <c r="K96" s="166"/>
      <c r="L96" s="167"/>
      <c r="M96" s="168"/>
      <c r="N96" s="169"/>
      <c r="O96" s="166"/>
      <c r="P96" s="170" t="s">
        <v>34</v>
      </c>
      <c r="Q96" s="91">
        <f>SUM(Q97:Q100)</f>
        <v>92379.91</v>
      </c>
      <c r="R96" s="92">
        <f>SUM(R97:R100)</f>
        <v>6567.92</v>
      </c>
      <c r="S96" s="93">
        <f>SUM(S97:S100)</f>
        <v>98947.83</v>
      </c>
      <c r="V96" s="94"/>
      <c r="W96" s="94"/>
    </row>
    <row r="97" spans="1:23" ht="24" outlineLevel="1" x14ac:dyDescent="0.2">
      <c r="A97" s="1">
        <f>A96+1</f>
        <v>1</v>
      </c>
      <c r="B97" s="115" t="str">
        <f>CONCATENATE((COUNT($B$10:B96)),".",A97)</f>
        <v>19.1</v>
      </c>
      <c r="C97" s="136"/>
      <c r="D97" s="181" t="s">
        <v>49</v>
      </c>
      <c r="E97" s="180" t="s">
        <v>36</v>
      </c>
      <c r="F97" s="118" t="s">
        <v>233</v>
      </c>
      <c r="G97" s="119" t="s">
        <v>232</v>
      </c>
      <c r="H97" s="171">
        <v>156.6</v>
      </c>
      <c r="I97" s="144">
        <v>493.48</v>
      </c>
      <c r="J97" s="172">
        <f>ROUND(I97*(1+(IF(N97="BDI 2",$S$7,$S$6))),2)</f>
        <v>595.63</v>
      </c>
      <c r="K97" s="179">
        <v>9.5999999999999992E-3</v>
      </c>
      <c r="L97" s="174">
        <f>I97-M97</f>
        <v>488.74</v>
      </c>
      <c r="M97" s="175">
        <f>IF(D97="",0,ROUND(I97*K97,2))</f>
        <v>4.74</v>
      </c>
      <c r="N97" s="176"/>
      <c r="O97" s="177">
        <f>J97-P97</f>
        <v>589.91</v>
      </c>
      <c r="P97" s="175">
        <f>ROUND(M97*(1+(IF(N97="BDI 2",$S$7,$S$6))),2)</f>
        <v>5.72</v>
      </c>
      <c r="Q97" s="144">
        <f>S97-R97</f>
        <v>92379.91</v>
      </c>
      <c r="R97" s="172">
        <f>ROUND(ROUND(H97,2)*P97,2)</f>
        <v>895.75</v>
      </c>
      <c r="S97" s="178">
        <f>ROUND(ROUND(J97,2)*H97,2)</f>
        <v>93275.66</v>
      </c>
      <c r="V97" s="94"/>
      <c r="W97" s="94"/>
    </row>
    <row r="98" spans="1:23" ht="36" outlineLevel="1" x14ac:dyDescent="0.2">
      <c r="A98" s="1">
        <f>A97+1</f>
        <v>2</v>
      </c>
      <c r="B98" s="115" t="str">
        <f>CONCATENATE((COUNT($B$10:B97)),".",A98)</f>
        <v>19.2</v>
      </c>
      <c r="C98" s="136" t="s">
        <v>38</v>
      </c>
      <c r="D98" s="181">
        <v>5914637</v>
      </c>
      <c r="E98" s="180" t="s">
        <v>13</v>
      </c>
      <c r="F98" s="118" t="s">
        <v>228</v>
      </c>
      <c r="G98" s="119" t="s">
        <v>229</v>
      </c>
      <c r="H98" s="171">
        <v>1476.19</v>
      </c>
      <c r="I98" s="144">
        <v>0.84</v>
      </c>
      <c r="J98" s="172">
        <f>ROUND(I98*(1+(IF(N98="BDI 2",$S$7,$S$6))),2)</f>
        <v>1.01</v>
      </c>
      <c r="K98" s="179">
        <v>0.99580000000000002</v>
      </c>
      <c r="L98" s="174">
        <f>I98-M98</f>
        <v>0</v>
      </c>
      <c r="M98" s="175">
        <f>IF(D98="",0,ROUND(I98*K98,2))</f>
        <v>0.84</v>
      </c>
      <c r="N98" s="176"/>
      <c r="O98" s="177">
        <f>J98-P98</f>
        <v>0</v>
      </c>
      <c r="P98" s="175">
        <f>ROUND(M98*(1+(IF(N98="BDI 2",$S$7,$S$6))),2)</f>
        <v>1.01</v>
      </c>
      <c r="Q98" s="144">
        <f>S98-R98</f>
        <v>0</v>
      </c>
      <c r="R98" s="172">
        <f>ROUND(ROUND(H98,2)*P98,2)</f>
        <v>1490.95</v>
      </c>
      <c r="S98" s="178">
        <f>ROUND(ROUND(J98,2)*H98,2)</f>
        <v>1490.95</v>
      </c>
      <c r="V98" s="94"/>
      <c r="W98" s="94"/>
    </row>
    <row r="99" spans="1:23" ht="36" outlineLevel="1" x14ac:dyDescent="0.2">
      <c r="A99" s="1">
        <f>A98+1</f>
        <v>3</v>
      </c>
      <c r="B99" s="115" t="str">
        <f>CONCATENATE((COUNT($B$10:B98)),".",A99)</f>
        <v>19.3</v>
      </c>
      <c r="C99" s="136" t="s">
        <v>38</v>
      </c>
      <c r="D99" s="181">
        <v>5914622</v>
      </c>
      <c r="E99" s="180" t="s">
        <v>13</v>
      </c>
      <c r="F99" s="118" t="s">
        <v>230</v>
      </c>
      <c r="G99" s="119" t="s">
        <v>229</v>
      </c>
      <c r="H99" s="171">
        <v>1566</v>
      </c>
      <c r="I99" s="144">
        <v>2.21</v>
      </c>
      <c r="J99" s="172">
        <f>ROUND(I99*(1+(IF(N99="BDI 2",$S$7,$S$6))),2)</f>
        <v>2.67</v>
      </c>
      <c r="K99" s="179">
        <v>0.99990000000000001</v>
      </c>
      <c r="L99" s="174">
        <f>I99-M99</f>
        <v>0</v>
      </c>
      <c r="M99" s="175">
        <f>IF(D99="",0,ROUND(I99*K99,2))</f>
        <v>2.21</v>
      </c>
      <c r="N99" s="176"/>
      <c r="O99" s="177">
        <f>J99-P99</f>
        <v>0</v>
      </c>
      <c r="P99" s="175">
        <f>ROUND(M99*(1+(IF(N99="BDI 2",$S$7,$S$6))),2)</f>
        <v>2.67</v>
      </c>
      <c r="Q99" s="144">
        <f>S99-R99</f>
        <v>0</v>
      </c>
      <c r="R99" s="172">
        <f>ROUND(ROUND(H99,2)*P99,2)</f>
        <v>4181.22</v>
      </c>
      <c r="S99" s="178">
        <f>ROUND(ROUND(J99,2)*H99,2)</f>
        <v>4181.22</v>
      </c>
      <c r="V99" s="94"/>
      <c r="W99" s="94"/>
    </row>
    <row r="100" spans="1:23" x14ac:dyDescent="0.2">
      <c r="B100" s="149"/>
      <c r="C100" s="198"/>
      <c r="D100" s="181"/>
      <c r="E100" s="181"/>
      <c r="F100" s="141"/>
      <c r="G100" s="142"/>
      <c r="H100" s="199"/>
      <c r="I100" s="200"/>
      <c r="J100" s="201"/>
      <c r="K100" s="202"/>
      <c r="L100" s="203"/>
      <c r="M100" s="204"/>
      <c r="N100" s="205"/>
      <c r="O100" s="202"/>
      <c r="P100" s="204"/>
      <c r="Q100" s="200"/>
      <c r="R100" s="201"/>
      <c r="S100" s="206"/>
      <c r="V100" s="94"/>
      <c r="W100" s="94"/>
    </row>
    <row r="101" spans="1:23" x14ac:dyDescent="0.2">
      <c r="B101" s="78">
        <f>COUNT($B$10:B100)+1</f>
        <v>20</v>
      </c>
      <c r="C101" s="163"/>
      <c r="D101" s="164"/>
      <c r="E101" s="80"/>
      <c r="F101" s="126" t="s">
        <v>50</v>
      </c>
      <c r="G101" s="82"/>
      <c r="H101" s="165"/>
      <c r="I101" s="91"/>
      <c r="J101" s="92"/>
      <c r="K101" s="166"/>
      <c r="L101" s="167"/>
      <c r="M101" s="168"/>
      <c r="N101" s="169"/>
      <c r="O101" s="166"/>
      <c r="P101" s="170" t="s">
        <v>34</v>
      </c>
      <c r="Q101" s="91">
        <f>SUM(Q102:Q104)</f>
        <v>3235.3799999999992</v>
      </c>
      <c r="R101" s="92">
        <f>SUM(R102:R104)</f>
        <v>1954.73</v>
      </c>
      <c r="S101" s="93">
        <f>SUM(S102:S104)</f>
        <v>5190.1099999999997</v>
      </c>
      <c r="V101" s="94"/>
      <c r="W101" s="94"/>
    </row>
    <row r="102" spans="1:23" ht="24" outlineLevel="1" x14ac:dyDescent="0.2">
      <c r="A102" s="1">
        <f>A101+1</f>
        <v>1</v>
      </c>
      <c r="B102" s="115" t="str">
        <f>CONCATENATE((COUNT($B$10:B101)),".",A102)</f>
        <v>20.1</v>
      </c>
      <c r="C102" s="136" t="s">
        <v>38</v>
      </c>
      <c r="D102" s="98">
        <v>5213401</v>
      </c>
      <c r="E102" s="180" t="s">
        <v>13</v>
      </c>
      <c r="F102" s="118" t="s">
        <v>234</v>
      </c>
      <c r="G102" s="119" t="s">
        <v>112</v>
      </c>
      <c r="H102" s="171">
        <v>30.6</v>
      </c>
      <c r="I102" s="144">
        <v>28.04</v>
      </c>
      <c r="J102" s="172">
        <f>ROUND(I102*(1+(IF(N102="BDI 2",$S$7,$S$6))),2)</f>
        <v>33.840000000000003</v>
      </c>
      <c r="K102" s="179">
        <v>0.13700000000000001</v>
      </c>
      <c r="L102" s="174">
        <f>I102-M102</f>
        <v>24.2</v>
      </c>
      <c r="M102" s="175">
        <f>IF(D102="",0,ROUND(I102*K102,2))</f>
        <v>3.84</v>
      </c>
      <c r="N102" s="176"/>
      <c r="O102" s="177">
        <f>J102-P102</f>
        <v>29.210000000000004</v>
      </c>
      <c r="P102" s="175">
        <f>ROUND(M102*(1+(IF(N102="BDI 2",$S$7,$S$6))),2)</f>
        <v>4.63</v>
      </c>
      <c r="Q102" s="144">
        <f>S102-R102</f>
        <v>893.81999999999994</v>
      </c>
      <c r="R102" s="172">
        <f>ROUND(ROUND(H102,2)*P102,2)</f>
        <v>141.68</v>
      </c>
      <c r="S102" s="178">
        <f>ROUND(ROUND(J102,2)*H102,2)</f>
        <v>1035.5</v>
      </c>
      <c r="V102" s="94"/>
      <c r="W102" s="94"/>
    </row>
    <row r="103" spans="1:23" ht="24" outlineLevel="1" x14ac:dyDescent="0.2">
      <c r="A103" s="1">
        <f>A102+1</f>
        <v>2</v>
      </c>
      <c r="B103" s="115" t="str">
        <f>CONCATENATE((COUNT($B$10:B102)),".",A103)</f>
        <v>20.2</v>
      </c>
      <c r="C103" s="136" t="s">
        <v>38</v>
      </c>
      <c r="D103" s="181">
        <v>5213405</v>
      </c>
      <c r="E103" s="180" t="s">
        <v>13</v>
      </c>
      <c r="F103" s="118" t="s">
        <v>235</v>
      </c>
      <c r="G103" s="119" t="s">
        <v>112</v>
      </c>
      <c r="H103" s="171">
        <v>78.999999999999986</v>
      </c>
      <c r="I103" s="144">
        <v>43.57</v>
      </c>
      <c r="J103" s="172">
        <f>ROUND(I103*(1+(IF(N103="BDI 2",$S$7,$S$6))),2)</f>
        <v>52.59</v>
      </c>
      <c r="K103" s="179">
        <v>0.43640000000000001</v>
      </c>
      <c r="L103" s="174">
        <f>I103-M103</f>
        <v>24.56</v>
      </c>
      <c r="M103" s="175">
        <f>IF(D103="",0,ROUND(I103*K103,2))</f>
        <v>19.010000000000002</v>
      </c>
      <c r="N103" s="176"/>
      <c r="O103" s="177">
        <f>J103-P103</f>
        <v>29.640000000000004</v>
      </c>
      <c r="P103" s="175">
        <f>ROUND(M103*(1+(IF(N103="BDI 2",$S$7,$S$6))),2)</f>
        <v>22.95</v>
      </c>
      <c r="Q103" s="144">
        <f>S103-R103</f>
        <v>2341.5599999999995</v>
      </c>
      <c r="R103" s="172">
        <f>ROUND(ROUND(H103,2)*P103,2)</f>
        <v>1813.05</v>
      </c>
      <c r="S103" s="178">
        <f>ROUND(ROUND(J103,2)*H103,2)</f>
        <v>4154.6099999999997</v>
      </c>
      <c r="V103" s="94"/>
      <c r="W103" s="94"/>
    </row>
    <row r="104" spans="1:23" outlineLevel="1" x14ac:dyDescent="0.2">
      <c r="A104" s="1">
        <f>A103+1</f>
        <v>3</v>
      </c>
      <c r="B104" s="115"/>
      <c r="C104" s="136"/>
      <c r="D104" s="181"/>
      <c r="E104" s="180"/>
      <c r="F104" s="118"/>
      <c r="G104" s="119"/>
      <c r="H104" s="171"/>
      <c r="I104" s="144"/>
      <c r="J104" s="172"/>
      <c r="K104" s="177"/>
      <c r="L104" s="174"/>
      <c r="M104" s="175"/>
      <c r="N104" s="176"/>
      <c r="O104" s="177"/>
      <c r="P104" s="175"/>
      <c r="Q104" s="144"/>
      <c r="R104" s="172"/>
      <c r="S104" s="178"/>
      <c r="V104" s="94"/>
      <c r="W104" s="94"/>
    </row>
    <row r="105" spans="1:23" outlineLevel="1" x14ac:dyDescent="0.2">
      <c r="A105" s="1">
        <f>A104+1</f>
        <v>4</v>
      </c>
      <c r="B105" s="115"/>
      <c r="C105" s="136"/>
      <c r="D105" s="181"/>
      <c r="E105" s="180"/>
      <c r="F105" s="118"/>
      <c r="G105" s="119"/>
      <c r="H105" s="171"/>
      <c r="I105" s="144"/>
      <c r="J105" s="172"/>
      <c r="K105" s="177"/>
      <c r="L105" s="174"/>
      <c r="M105" s="175"/>
      <c r="N105" s="176"/>
      <c r="O105" s="177"/>
      <c r="P105" s="175"/>
      <c r="Q105" s="144"/>
      <c r="R105" s="172"/>
      <c r="S105" s="178"/>
      <c r="V105" s="94"/>
      <c r="W105" s="94"/>
    </row>
    <row r="106" spans="1:23" outlineLevel="1" x14ac:dyDescent="0.2">
      <c r="A106" s="1">
        <f>A105+1</f>
        <v>5</v>
      </c>
      <c r="B106" s="159" t="s">
        <v>54</v>
      </c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1"/>
      <c r="Q106" s="162">
        <f>Q107+Q111+Q116+Q121+Q126+Q131</f>
        <v>57725.87</v>
      </c>
      <c r="R106" s="162">
        <f>R107+R111+R116+R121+R126+R131</f>
        <v>6276.2800000000007</v>
      </c>
      <c r="S106" s="162">
        <f t="shared" ref="S106" si="19">S107+S111+S116+S121+S126+S131</f>
        <v>64002.15</v>
      </c>
      <c r="V106" s="94">
        <f>S107+S111+S116+S121+S126+S131</f>
        <v>64002.15</v>
      </c>
      <c r="W106" s="94">
        <f>Q106+R106</f>
        <v>64002.15</v>
      </c>
    </row>
    <row r="107" spans="1:23" outlineLevel="1" x14ac:dyDescent="0.2">
      <c r="B107" s="78">
        <f>COUNT($B$10:B106)+1</f>
        <v>21</v>
      </c>
      <c r="C107" s="163"/>
      <c r="D107" s="164"/>
      <c r="E107" s="80"/>
      <c r="F107" s="126" t="s">
        <v>41</v>
      </c>
      <c r="G107" s="82"/>
      <c r="H107" s="165"/>
      <c r="I107" s="91"/>
      <c r="J107" s="92"/>
      <c r="K107" s="166"/>
      <c r="L107" s="167"/>
      <c r="M107" s="168"/>
      <c r="N107" s="169"/>
      <c r="O107" s="166"/>
      <c r="P107" s="170" t="s">
        <v>34</v>
      </c>
      <c r="Q107" s="91">
        <f>SUM(Q108:Q110)</f>
        <v>41.409999999999968</v>
      </c>
      <c r="R107" s="92">
        <f>SUM(R108:R110)</f>
        <v>1836.3600000000001</v>
      </c>
      <c r="S107" s="93">
        <f>SUM(S108:S110)</f>
        <v>1877.77</v>
      </c>
      <c r="V107" s="94"/>
      <c r="W107" s="94"/>
    </row>
    <row r="108" spans="1:23" ht="24" outlineLevel="2" x14ac:dyDescent="0.2">
      <c r="A108" s="1">
        <f>A107+1</f>
        <v>1</v>
      </c>
      <c r="B108" s="115" t="str">
        <f>CONCATENATE((COUNT($B$10:B107)),".",A108)</f>
        <v>21.1</v>
      </c>
      <c r="C108" s="136" t="s">
        <v>38</v>
      </c>
      <c r="D108" s="98">
        <v>99814</v>
      </c>
      <c r="E108" s="99" t="s">
        <v>9</v>
      </c>
      <c r="F108" s="118" t="s">
        <v>226</v>
      </c>
      <c r="G108" s="119" t="s">
        <v>225</v>
      </c>
      <c r="H108" s="171">
        <v>650</v>
      </c>
      <c r="I108" s="144">
        <v>1.74</v>
      </c>
      <c r="J108" s="172">
        <f>ROUND(I108*(1+(IF(N108="BDI 2",$S$7,$S$6))),2)</f>
        <v>2.1</v>
      </c>
      <c r="K108" s="179">
        <v>0.97130000000000005</v>
      </c>
      <c r="L108" s="174">
        <f>I108-M108</f>
        <v>5.0000000000000044E-2</v>
      </c>
      <c r="M108" s="175">
        <f>IF(D108="",0,ROUND(I108*K108,2))</f>
        <v>1.69</v>
      </c>
      <c r="N108" s="176"/>
      <c r="O108" s="177">
        <f>J108-P108</f>
        <v>6.0000000000000053E-2</v>
      </c>
      <c r="P108" s="175">
        <f>ROUND(M108*(1+(IF(N108="BDI 2",$S$7,$S$6))),2)</f>
        <v>2.04</v>
      </c>
      <c r="Q108" s="144">
        <f>S108-R108</f>
        <v>39</v>
      </c>
      <c r="R108" s="172">
        <f>ROUND(ROUND(H108,2)*P108,2)</f>
        <v>1326</v>
      </c>
      <c r="S108" s="178">
        <f>ROUND(ROUND(J108,2)*H108,2)</f>
        <v>1365</v>
      </c>
      <c r="V108" s="94"/>
      <c r="W108" s="94"/>
    </row>
    <row r="109" spans="1:23" outlineLevel="2" x14ac:dyDescent="0.2">
      <c r="A109" s="1">
        <f>A108+1</f>
        <v>2</v>
      </c>
      <c r="B109" s="115" t="str">
        <f>CONCATENATE((COUNT($B$10:B108)),".",A109)</f>
        <v>21.2</v>
      </c>
      <c r="C109" s="136"/>
      <c r="D109" s="98" t="s">
        <v>42</v>
      </c>
      <c r="E109" s="99" t="s">
        <v>36</v>
      </c>
      <c r="F109" s="118" t="s">
        <v>211</v>
      </c>
      <c r="G109" s="119" t="s">
        <v>86</v>
      </c>
      <c r="H109" s="171">
        <v>1</v>
      </c>
      <c r="I109" s="144">
        <v>424.83000000000004</v>
      </c>
      <c r="J109" s="172">
        <f>ROUND(I109*(1+(IF(N109="BDI 2",$S$7,$S$6))),2)</f>
        <v>512.77</v>
      </c>
      <c r="K109" s="179">
        <v>0.99529999999999996</v>
      </c>
      <c r="L109" s="174">
        <f>I109-M109</f>
        <v>2.0000000000000568</v>
      </c>
      <c r="M109" s="175">
        <f>IF(D109="",0,ROUND(I109*K109,2))</f>
        <v>422.83</v>
      </c>
      <c r="N109" s="176"/>
      <c r="O109" s="177">
        <f>J109-P109</f>
        <v>2.4099999999999682</v>
      </c>
      <c r="P109" s="175">
        <f>ROUND(M109*(1+(IF(N109="BDI 2",$S$7,$S$6))),2)</f>
        <v>510.36</v>
      </c>
      <c r="Q109" s="144">
        <f>S109-R109</f>
        <v>2.4099999999999682</v>
      </c>
      <c r="R109" s="172">
        <f>ROUND(ROUND(H109,2)*P109,2)</f>
        <v>510.36</v>
      </c>
      <c r="S109" s="178">
        <f>ROUND(ROUND(J109,2)*H109,2)</f>
        <v>512.77</v>
      </c>
      <c r="V109" s="94"/>
      <c r="W109" s="94"/>
    </row>
    <row r="110" spans="1:23" outlineLevel="1" x14ac:dyDescent="0.2">
      <c r="B110" s="115"/>
      <c r="C110" s="136"/>
      <c r="D110" s="180"/>
      <c r="E110" s="180"/>
      <c r="F110" s="118"/>
      <c r="G110" s="119"/>
      <c r="H110" s="171"/>
      <c r="I110" s="144"/>
      <c r="J110" s="172"/>
      <c r="K110" s="177"/>
      <c r="L110" s="174"/>
      <c r="M110" s="175"/>
      <c r="N110" s="176"/>
      <c r="O110" s="177"/>
      <c r="P110" s="175"/>
      <c r="Q110" s="144"/>
      <c r="R110" s="172"/>
      <c r="S110" s="178"/>
      <c r="V110" s="94"/>
      <c r="W110" s="94"/>
    </row>
    <row r="111" spans="1:23" x14ac:dyDescent="0.2">
      <c r="B111" s="78">
        <f>COUNT($B$10:B110)+1</f>
        <v>22</v>
      </c>
      <c r="C111" s="163"/>
      <c r="D111" s="164"/>
      <c r="E111" s="80"/>
      <c r="F111" s="126" t="s">
        <v>43</v>
      </c>
      <c r="G111" s="82"/>
      <c r="H111" s="165"/>
      <c r="I111" s="91"/>
      <c r="J111" s="92"/>
      <c r="K111" s="166"/>
      <c r="L111" s="167"/>
      <c r="M111" s="168"/>
      <c r="N111" s="169"/>
      <c r="O111" s="166"/>
      <c r="P111" s="170" t="s">
        <v>34</v>
      </c>
      <c r="Q111" s="91">
        <f>SUM(Q112:Q115)</f>
        <v>1748.5</v>
      </c>
      <c r="R111" s="92">
        <f>SUM(R112:R115)</f>
        <v>84.049999999999983</v>
      </c>
      <c r="S111" s="93">
        <f>SUM(S112:S115)</f>
        <v>1832.55</v>
      </c>
      <c r="V111" s="94"/>
      <c r="W111" s="94"/>
    </row>
    <row r="112" spans="1:23" ht="24" outlineLevel="1" x14ac:dyDescent="0.2">
      <c r="A112" s="1">
        <f>A111+1</f>
        <v>1</v>
      </c>
      <c r="B112" s="115" t="str">
        <f>CONCATENATE((COUNT($B$10:B111)),".",A112)</f>
        <v>22.1</v>
      </c>
      <c r="C112" s="136"/>
      <c r="D112" s="181" t="s">
        <v>44</v>
      </c>
      <c r="E112" s="180" t="s">
        <v>36</v>
      </c>
      <c r="F112" s="118" t="s">
        <v>227</v>
      </c>
      <c r="G112" s="119" t="s">
        <v>112</v>
      </c>
      <c r="H112" s="171">
        <v>650</v>
      </c>
      <c r="I112" s="144">
        <v>2.2599999999999998</v>
      </c>
      <c r="J112" s="172">
        <f>ROUND(I112*(1+(IF(N112="BDI 2",$S$7,$S$6))),2)</f>
        <v>2.73</v>
      </c>
      <c r="K112" s="179">
        <v>1.3299999999999999E-2</v>
      </c>
      <c r="L112" s="174">
        <f>I112-M112</f>
        <v>2.23</v>
      </c>
      <c r="M112" s="175">
        <f>IF(D112="",0,ROUND(I112*K112,2))</f>
        <v>0.03</v>
      </c>
      <c r="N112" s="176"/>
      <c r="O112" s="177">
        <f>J112-P112</f>
        <v>2.69</v>
      </c>
      <c r="P112" s="175">
        <f>ROUND(M112*(1+(IF(N112="BDI 2",$S$7,$S$6))),2)</f>
        <v>0.04</v>
      </c>
      <c r="Q112" s="144">
        <f>S112-R112</f>
        <v>1748.5</v>
      </c>
      <c r="R112" s="172">
        <f>ROUND(ROUND(H112,2)*P112,2)</f>
        <v>26</v>
      </c>
      <c r="S112" s="178">
        <f>ROUND(ROUND(J112,2)*H112,2)</f>
        <v>1774.5</v>
      </c>
      <c r="V112" s="94"/>
      <c r="W112" s="94"/>
    </row>
    <row r="113" spans="1:23" ht="36" outlineLevel="1" x14ac:dyDescent="0.2">
      <c r="A113" s="1">
        <f>A112+1</f>
        <v>2</v>
      </c>
      <c r="B113" s="115" t="str">
        <f>CONCATENATE((COUNT($B$10:B112)),".",A113)</f>
        <v>22.2</v>
      </c>
      <c r="C113" s="136" t="s">
        <v>38</v>
      </c>
      <c r="D113" s="181">
        <v>5914637</v>
      </c>
      <c r="E113" s="180" t="s">
        <v>13</v>
      </c>
      <c r="F113" s="118" t="s">
        <v>228</v>
      </c>
      <c r="G113" s="119" t="s">
        <v>229</v>
      </c>
      <c r="H113" s="171">
        <v>49.73</v>
      </c>
      <c r="I113" s="144">
        <v>0.84</v>
      </c>
      <c r="J113" s="172">
        <f>ROUND(I113*(1+(IF(N113="BDI 2",$S$7,$S$6))),2)</f>
        <v>1.01</v>
      </c>
      <c r="K113" s="179">
        <v>0.99580000000000002</v>
      </c>
      <c r="L113" s="174">
        <f>I113-M113</f>
        <v>0</v>
      </c>
      <c r="M113" s="175">
        <f>IF(D113="",0,ROUND(I113*K113,2))</f>
        <v>0.84</v>
      </c>
      <c r="N113" s="176"/>
      <c r="O113" s="177">
        <f>J113-P113</f>
        <v>0</v>
      </c>
      <c r="P113" s="175">
        <f>ROUND(M113*(1+(IF(N113="BDI 2",$S$7,$S$6))),2)</f>
        <v>1.01</v>
      </c>
      <c r="Q113" s="144">
        <f>S113-R113</f>
        <v>0</v>
      </c>
      <c r="R113" s="172">
        <f>ROUND(ROUND(H113,2)*P113,2)</f>
        <v>50.23</v>
      </c>
      <c r="S113" s="178">
        <f>ROUND(ROUND(J113,2)*H113,2)</f>
        <v>50.23</v>
      </c>
      <c r="V113" s="94"/>
      <c r="W113" s="94"/>
    </row>
    <row r="114" spans="1:23" ht="36" outlineLevel="1" x14ac:dyDescent="0.2">
      <c r="A114" s="1">
        <f>A113+1</f>
        <v>3</v>
      </c>
      <c r="B114" s="115" t="str">
        <f>CONCATENATE((COUNT($B$10:B113)),".",A114)</f>
        <v>22.3</v>
      </c>
      <c r="C114" s="136" t="s">
        <v>38</v>
      </c>
      <c r="D114" s="181">
        <v>5914622</v>
      </c>
      <c r="E114" s="180" t="s">
        <v>13</v>
      </c>
      <c r="F114" s="118" t="s">
        <v>230</v>
      </c>
      <c r="G114" s="119" t="s">
        <v>229</v>
      </c>
      <c r="H114" s="171">
        <v>2.93</v>
      </c>
      <c r="I114" s="144">
        <v>2.21</v>
      </c>
      <c r="J114" s="172">
        <f>ROUND(I114*(1+(IF(N114="BDI 2",$S$7,$S$6))),2)</f>
        <v>2.67</v>
      </c>
      <c r="K114" s="179">
        <v>0.99990000000000001</v>
      </c>
      <c r="L114" s="174">
        <f>I114-M114</f>
        <v>0</v>
      </c>
      <c r="M114" s="175">
        <f>IF(D114="",0,ROUND(I114*K114,2))</f>
        <v>2.21</v>
      </c>
      <c r="N114" s="176"/>
      <c r="O114" s="177">
        <f>J114-P114</f>
        <v>0</v>
      </c>
      <c r="P114" s="175">
        <f>ROUND(M114*(1+(IF(N114="BDI 2",$S$7,$S$6))),2)</f>
        <v>2.67</v>
      </c>
      <c r="Q114" s="144">
        <f>S114-R114</f>
        <v>0</v>
      </c>
      <c r="R114" s="172">
        <f>ROUND(ROUND(H114,2)*P114,2)</f>
        <v>7.82</v>
      </c>
      <c r="S114" s="178">
        <f>ROUND(ROUND(J114,2)*H114,2)</f>
        <v>7.82</v>
      </c>
      <c r="V114" s="94"/>
      <c r="W114" s="94"/>
    </row>
    <row r="115" spans="1:23" x14ac:dyDescent="0.2">
      <c r="B115" s="149"/>
      <c r="C115" s="198"/>
      <c r="D115" s="181"/>
      <c r="E115" s="181"/>
      <c r="F115" s="141"/>
      <c r="G115" s="142"/>
      <c r="H115" s="199"/>
      <c r="I115" s="200"/>
      <c r="J115" s="201"/>
      <c r="K115" s="202"/>
      <c r="L115" s="203"/>
      <c r="M115" s="204"/>
      <c r="N115" s="205"/>
      <c r="O115" s="202"/>
      <c r="P115" s="204"/>
      <c r="Q115" s="200"/>
      <c r="R115" s="201"/>
      <c r="S115" s="206"/>
      <c r="V115" s="94"/>
      <c r="W115" s="94"/>
    </row>
    <row r="116" spans="1:23" x14ac:dyDescent="0.2">
      <c r="B116" s="78">
        <f>COUNT($B$10:B115)+1</f>
        <v>23</v>
      </c>
      <c r="C116" s="163"/>
      <c r="D116" s="164"/>
      <c r="E116" s="80"/>
      <c r="F116" s="126" t="s">
        <v>45</v>
      </c>
      <c r="G116" s="82"/>
      <c r="H116" s="165"/>
      <c r="I116" s="91"/>
      <c r="J116" s="92"/>
      <c r="K116" s="166"/>
      <c r="L116" s="167"/>
      <c r="M116" s="168"/>
      <c r="N116" s="169"/>
      <c r="O116" s="166"/>
      <c r="P116" s="170" t="s">
        <v>34</v>
      </c>
      <c r="Q116" s="91">
        <f>SUM(Q117:Q120)</f>
        <v>25564.03</v>
      </c>
      <c r="R116" s="92">
        <f>SUM(R117:R120)</f>
        <v>1740.6399999999999</v>
      </c>
      <c r="S116" s="93">
        <f>SUM(S117:S120)</f>
        <v>27304.670000000002</v>
      </c>
      <c r="V116" s="94"/>
      <c r="W116" s="94"/>
    </row>
    <row r="117" spans="1:23" ht="24" outlineLevel="1" x14ac:dyDescent="0.2">
      <c r="A117" s="1">
        <f>A116+1</f>
        <v>1</v>
      </c>
      <c r="B117" s="115" t="str">
        <f>CONCATENATE((COUNT($B$10:B116)),".",A117)</f>
        <v>23.1</v>
      </c>
      <c r="C117" s="136"/>
      <c r="D117" s="181" t="s">
        <v>46</v>
      </c>
      <c r="E117" s="180" t="s">
        <v>36</v>
      </c>
      <c r="F117" s="118" t="s">
        <v>231</v>
      </c>
      <c r="G117" s="119" t="s">
        <v>232</v>
      </c>
      <c r="H117" s="171">
        <v>46.8</v>
      </c>
      <c r="I117" s="144">
        <v>454.47</v>
      </c>
      <c r="J117" s="172">
        <f>ROUND(I117*(1+(IF(N117="BDI 2",$S$7,$S$6))),2)</f>
        <v>548.54999999999995</v>
      </c>
      <c r="K117" s="179">
        <v>4.1999999999999997E-3</v>
      </c>
      <c r="L117" s="174">
        <f>I117-M117</f>
        <v>452.56</v>
      </c>
      <c r="M117" s="175">
        <f>IF(D117="",0,ROUND(I117*K117,2))</f>
        <v>1.91</v>
      </c>
      <c r="N117" s="176"/>
      <c r="O117" s="177">
        <f>J117-P117</f>
        <v>546.24</v>
      </c>
      <c r="P117" s="175">
        <f>ROUND(M117*(1+(IF(N117="BDI 2",$S$7,$S$6))),2)</f>
        <v>2.31</v>
      </c>
      <c r="Q117" s="144">
        <f>S117-R117</f>
        <v>25564.03</v>
      </c>
      <c r="R117" s="172">
        <f>ROUND(ROUND(H117,2)*P117,2)</f>
        <v>108.11</v>
      </c>
      <c r="S117" s="178">
        <f>ROUND(ROUND(J117,2)*H117,2)</f>
        <v>25672.14</v>
      </c>
      <c r="V117" s="94"/>
      <c r="W117" s="94"/>
    </row>
    <row r="118" spans="1:23" ht="36" outlineLevel="1" x14ac:dyDescent="0.2">
      <c r="A118" s="1">
        <f>A117+1</f>
        <v>2</v>
      </c>
      <c r="B118" s="115" t="str">
        <f>CONCATENATE((COUNT($B$10:B117)),".",A118)</f>
        <v>23.2</v>
      </c>
      <c r="C118" s="136" t="s">
        <v>38</v>
      </c>
      <c r="D118" s="181">
        <v>5914637</v>
      </c>
      <c r="E118" s="180" t="s">
        <v>13</v>
      </c>
      <c r="F118" s="118" t="s">
        <v>228</v>
      </c>
      <c r="G118" s="119" t="s">
        <v>229</v>
      </c>
      <c r="H118" s="171">
        <v>379.18</v>
      </c>
      <c r="I118" s="144">
        <v>0.84</v>
      </c>
      <c r="J118" s="172">
        <f>ROUND(I118*(1+(IF(N118="BDI 2",$S$7,$S$6))),2)</f>
        <v>1.01</v>
      </c>
      <c r="K118" s="179">
        <v>0.99580000000000002</v>
      </c>
      <c r="L118" s="174">
        <f>I118-M118</f>
        <v>0</v>
      </c>
      <c r="M118" s="175">
        <f>IF(D118="",0,ROUND(I118*K118,2))</f>
        <v>0.84</v>
      </c>
      <c r="N118" s="176"/>
      <c r="O118" s="177">
        <f>J118-P118</f>
        <v>0</v>
      </c>
      <c r="P118" s="175">
        <f>ROUND(M118*(1+(IF(N118="BDI 2",$S$7,$S$6))),2)</f>
        <v>1.01</v>
      </c>
      <c r="Q118" s="144">
        <f>S118-R118</f>
        <v>0</v>
      </c>
      <c r="R118" s="172">
        <f>ROUND(ROUND(H118,2)*P118,2)</f>
        <v>382.97</v>
      </c>
      <c r="S118" s="178">
        <f>ROUND(ROUND(J118,2)*H118,2)</f>
        <v>382.97</v>
      </c>
      <c r="V118" s="94"/>
      <c r="W118" s="94"/>
    </row>
    <row r="119" spans="1:23" ht="36" outlineLevel="1" x14ac:dyDescent="0.2">
      <c r="A119" s="1">
        <f>A118+1</f>
        <v>3</v>
      </c>
      <c r="B119" s="115" t="str">
        <f>CONCATENATE((COUNT($B$10:B118)),".",A119)</f>
        <v>23.3</v>
      </c>
      <c r="C119" s="136" t="s">
        <v>38</v>
      </c>
      <c r="D119" s="181">
        <v>5914622</v>
      </c>
      <c r="E119" s="180" t="s">
        <v>13</v>
      </c>
      <c r="F119" s="118" t="s">
        <v>230</v>
      </c>
      <c r="G119" s="119" t="s">
        <v>229</v>
      </c>
      <c r="H119" s="171">
        <v>468</v>
      </c>
      <c r="I119" s="144">
        <v>2.21</v>
      </c>
      <c r="J119" s="172">
        <f>ROUND(I119*(1+(IF(N119="BDI 2",$S$7,$S$6))),2)</f>
        <v>2.67</v>
      </c>
      <c r="K119" s="179">
        <v>0.99990000000000001</v>
      </c>
      <c r="L119" s="174">
        <f>I119-M119</f>
        <v>0</v>
      </c>
      <c r="M119" s="175">
        <f>IF(D119="",0,ROUND(I119*K119,2))</f>
        <v>2.21</v>
      </c>
      <c r="N119" s="176"/>
      <c r="O119" s="177">
        <f>J119-P119</f>
        <v>0</v>
      </c>
      <c r="P119" s="175">
        <f>ROUND(M119*(1+(IF(N119="BDI 2",$S$7,$S$6))),2)</f>
        <v>2.67</v>
      </c>
      <c r="Q119" s="144">
        <f>S119-R119</f>
        <v>0</v>
      </c>
      <c r="R119" s="172">
        <f>ROUND(ROUND(H119,2)*P119,2)</f>
        <v>1249.56</v>
      </c>
      <c r="S119" s="178">
        <f>ROUND(ROUND(J119,2)*H119,2)</f>
        <v>1249.56</v>
      </c>
      <c r="V119" s="94"/>
      <c r="W119" s="94"/>
    </row>
    <row r="120" spans="1:23" x14ac:dyDescent="0.2">
      <c r="B120" s="149"/>
      <c r="C120" s="198"/>
      <c r="D120" s="181"/>
      <c r="E120" s="181"/>
      <c r="F120" s="141"/>
      <c r="G120" s="142"/>
      <c r="H120" s="199"/>
      <c r="I120" s="200"/>
      <c r="J120" s="201"/>
      <c r="K120" s="202"/>
      <c r="L120" s="203"/>
      <c r="M120" s="204"/>
      <c r="N120" s="205"/>
      <c r="O120" s="202"/>
      <c r="P120" s="204"/>
      <c r="Q120" s="200"/>
      <c r="R120" s="201"/>
      <c r="S120" s="206"/>
      <c r="V120" s="94"/>
      <c r="W120" s="94"/>
    </row>
    <row r="121" spans="1:23" x14ac:dyDescent="0.2">
      <c r="B121" s="78">
        <f>COUNT($B$10:B120)+1</f>
        <v>24</v>
      </c>
      <c r="C121" s="163"/>
      <c r="D121" s="164"/>
      <c r="E121" s="80"/>
      <c r="F121" s="126" t="s">
        <v>47</v>
      </c>
      <c r="G121" s="82"/>
      <c r="H121" s="165"/>
      <c r="I121" s="91"/>
      <c r="J121" s="92"/>
      <c r="K121" s="166"/>
      <c r="L121" s="167"/>
      <c r="M121" s="168"/>
      <c r="N121" s="169"/>
      <c r="O121" s="166"/>
      <c r="P121" s="170" t="s">
        <v>34</v>
      </c>
      <c r="Q121" s="91">
        <f>SUM(Q122:Q125)</f>
        <v>1748.5</v>
      </c>
      <c r="R121" s="92">
        <f>SUM(R122:R125)</f>
        <v>84.049999999999983</v>
      </c>
      <c r="S121" s="93">
        <f>SUM(S122:S125)</f>
        <v>1832.55</v>
      </c>
      <c r="V121" s="94"/>
      <c r="W121" s="94"/>
    </row>
    <row r="122" spans="1:23" ht="24" outlineLevel="1" x14ac:dyDescent="0.2">
      <c r="A122" s="1">
        <f>A121+1</f>
        <v>1</v>
      </c>
      <c r="B122" s="115" t="str">
        <f>CONCATENATE((COUNT($B$10:B121)),".",A122)</f>
        <v>24.1</v>
      </c>
      <c r="C122" s="136"/>
      <c r="D122" s="181" t="s">
        <v>44</v>
      </c>
      <c r="E122" s="180" t="s">
        <v>36</v>
      </c>
      <c r="F122" s="118" t="s">
        <v>227</v>
      </c>
      <c r="G122" s="119" t="s">
        <v>112</v>
      </c>
      <c r="H122" s="171">
        <v>650</v>
      </c>
      <c r="I122" s="144">
        <v>2.2599999999999998</v>
      </c>
      <c r="J122" s="172">
        <f>ROUND(I122*(1+(IF(N122="BDI 2",$S$7,$S$6))),2)</f>
        <v>2.73</v>
      </c>
      <c r="K122" s="179">
        <v>1.3299999999999999E-2</v>
      </c>
      <c r="L122" s="174">
        <f>I122-M122</f>
        <v>2.23</v>
      </c>
      <c r="M122" s="175">
        <f>IF(D122="",0,ROUND(I122*K122,2))</f>
        <v>0.03</v>
      </c>
      <c r="N122" s="176"/>
      <c r="O122" s="177">
        <f>J122-P122</f>
        <v>2.69</v>
      </c>
      <c r="P122" s="175">
        <f>ROUND(M122*(1+(IF(N122="BDI 2",$S$7,$S$6))),2)</f>
        <v>0.04</v>
      </c>
      <c r="Q122" s="144">
        <f>S122-R122</f>
        <v>1748.5</v>
      </c>
      <c r="R122" s="172">
        <f>ROUND(ROUND(H122,2)*P122,2)</f>
        <v>26</v>
      </c>
      <c r="S122" s="178">
        <f>ROUND(ROUND(J122,2)*H122,2)</f>
        <v>1774.5</v>
      </c>
      <c r="V122" s="94"/>
      <c r="W122" s="94"/>
    </row>
    <row r="123" spans="1:23" ht="36" outlineLevel="1" x14ac:dyDescent="0.2">
      <c r="A123" s="1">
        <f>A122+1</f>
        <v>2</v>
      </c>
      <c r="B123" s="115" t="str">
        <f>CONCATENATE((COUNT($B$10:B122)),".",A123)</f>
        <v>24.2</v>
      </c>
      <c r="C123" s="136" t="s">
        <v>38</v>
      </c>
      <c r="D123" s="181">
        <v>5914637</v>
      </c>
      <c r="E123" s="180" t="s">
        <v>13</v>
      </c>
      <c r="F123" s="118" t="s">
        <v>228</v>
      </c>
      <c r="G123" s="119" t="s">
        <v>229</v>
      </c>
      <c r="H123" s="171">
        <v>49.73</v>
      </c>
      <c r="I123" s="144">
        <v>0.84</v>
      </c>
      <c r="J123" s="172">
        <f>ROUND(I123*(1+(IF(N123="BDI 2",$S$7,$S$6))),2)</f>
        <v>1.01</v>
      </c>
      <c r="K123" s="179">
        <v>0.99580000000000002</v>
      </c>
      <c r="L123" s="174">
        <f>I123-M123</f>
        <v>0</v>
      </c>
      <c r="M123" s="175">
        <f>IF(D123="",0,ROUND(I123*K123,2))</f>
        <v>0.84</v>
      </c>
      <c r="N123" s="176"/>
      <c r="O123" s="177">
        <f>J123-P123</f>
        <v>0</v>
      </c>
      <c r="P123" s="175">
        <f>ROUND(M123*(1+(IF(N123="BDI 2",$S$7,$S$6))),2)</f>
        <v>1.01</v>
      </c>
      <c r="Q123" s="144">
        <f>S123-R123</f>
        <v>0</v>
      </c>
      <c r="R123" s="172">
        <f>ROUND(ROUND(H123,2)*P123,2)</f>
        <v>50.23</v>
      </c>
      <c r="S123" s="178">
        <f>ROUND(ROUND(J123,2)*H123,2)</f>
        <v>50.23</v>
      </c>
      <c r="V123" s="94"/>
      <c r="W123" s="94"/>
    </row>
    <row r="124" spans="1:23" ht="36" outlineLevel="1" x14ac:dyDescent="0.2">
      <c r="A124" s="1">
        <f>A123+1</f>
        <v>3</v>
      </c>
      <c r="B124" s="115" t="str">
        <f>CONCATENATE((COUNT($B$10:B123)),".",A124)</f>
        <v>24.3</v>
      </c>
      <c r="C124" s="136" t="s">
        <v>38</v>
      </c>
      <c r="D124" s="181">
        <v>5914622</v>
      </c>
      <c r="E124" s="180" t="s">
        <v>13</v>
      </c>
      <c r="F124" s="118" t="s">
        <v>230</v>
      </c>
      <c r="G124" s="119" t="s">
        <v>229</v>
      </c>
      <c r="H124" s="171">
        <v>2.93</v>
      </c>
      <c r="I124" s="144">
        <v>2.21</v>
      </c>
      <c r="J124" s="172">
        <f>ROUND(I124*(1+(IF(N124="BDI 2",$S$7,$S$6))),2)</f>
        <v>2.67</v>
      </c>
      <c r="K124" s="179">
        <v>0.99990000000000001</v>
      </c>
      <c r="L124" s="174">
        <f>I124-M124</f>
        <v>0</v>
      </c>
      <c r="M124" s="175">
        <f>IF(D124="",0,ROUND(I124*K124,2))</f>
        <v>2.21</v>
      </c>
      <c r="N124" s="176"/>
      <c r="O124" s="177">
        <f>J124-P124</f>
        <v>0</v>
      </c>
      <c r="P124" s="175">
        <f>ROUND(M124*(1+(IF(N124="BDI 2",$S$7,$S$6))),2)</f>
        <v>2.67</v>
      </c>
      <c r="Q124" s="144">
        <f>S124-R124</f>
        <v>0</v>
      </c>
      <c r="R124" s="172">
        <f>ROUND(ROUND(H124,2)*P124,2)</f>
        <v>7.82</v>
      </c>
      <c r="S124" s="178">
        <f>ROUND(ROUND(J124,2)*H124,2)</f>
        <v>7.82</v>
      </c>
      <c r="V124" s="94"/>
      <c r="W124" s="94"/>
    </row>
    <row r="125" spans="1:23" x14ac:dyDescent="0.2">
      <c r="B125" s="149"/>
      <c r="C125" s="198"/>
      <c r="D125" s="181"/>
      <c r="E125" s="181"/>
      <c r="F125" s="141"/>
      <c r="G125" s="142"/>
      <c r="H125" s="199"/>
      <c r="I125" s="200"/>
      <c r="J125" s="201"/>
      <c r="K125" s="202"/>
      <c r="L125" s="203"/>
      <c r="M125" s="204"/>
      <c r="N125" s="205"/>
      <c r="O125" s="202"/>
      <c r="P125" s="204"/>
      <c r="Q125" s="200"/>
      <c r="R125" s="201"/>
      <c r="S125" s="206"/>
      <c r="V125" s="94"/>
      <c r="W125" s="94"/>
    </row>
    <row r="126" spans="1:23" ht="24" x14ac:dyDescent="0.2">
      <c r="B126" s="78">
        <f>COUNT($B$10:B125)+1</f>
        <v>25</v>
      </c>
      <c r="C126" s="163"/>
      <c r="D126" s="164"/>
      <c r="E126" s="80"/>
      <c r="F126" s="126" t="s">
        <v>48</v>
      </c>
      <c r="G126" s="82"/>
      <c r="H126" s="165"/>
      <c r="I126" s="91"/>
      <c r="J126" s="92"/>
      <c r="K126" s="166"/>
      <c r="L126" s="167"/>
      <c r="M126" s="168"/>
      <c r="N126" s="169"/>
      <c r="O126" s="166"/>
      <c r="P126" s="170" t="s">
        <v>34</v>
      </c>
      <c r="Q126" s="91">
        <f>SUM(Q127:Q130)</f>
        <v>27607.78</v>
      </c>
      <c r="R126" s="92">
        <f>SUM(R127:R130)</f>
        <v>1962.83</v>
      </c>
      <c r="S126" s="93">
        <f>SUM(S127:S130)</f>
        <v>29570.61</v>
      </c>
      <c r="V126" s="94"/>
      <c r="W126" s="94"/>
    </row>
    <row r="127" spans="1:23" ht="24" outlineLevel="1" x14ac:dyDescent="0.2">
      <c r="A127" s="1">
        <f>A126+1</f>
        <v>1</v>
      </c>
      <c r="B127" s="115" t="str">
        <f>CONCATENATE((COUNT($B$10:B126)),".",A127)</f>
        <v>25.1</v>
      </c>
      <c r="C127" s="136"/>
      <c r="D127" s="181" t="s">
        <v>49</v>
      </c>
      <c r="E127" s="180" t="s">
        <v>36</v>
      </c>
      <c r="F127" s="118" t="s">
        <v>233</v>
      </c>
      <c r="G127" s="119" t="s">
        <v>232</v>
      </c>
      <c r="H127" s="171">
        <v>46.8</v>
      </c>
      <c r="I127" s="144">
        <v>493.48</v>
      </c>
      <c r="J127" s="172">
        <f>ROUND(I127*(1+(IF(N127="BDI 2",$S$7,$S$6))),2)</f>
        <v>595.63</v>
      </c>
      <c r="K127" s="179">
        <v>9.5999999999999992E-3</v>
      </c>
      <c r="L127" s="174">
        <f>I127-M127</f>
        <v>488.74</v>
      </c>
      <c r="M127" s="175">
        <f>IF(D127="",0,ROUND(I127*K127,2))</f>
        <v>4.74</v>
      </c>
      <c r="N127" s="176"/>
      <c r="O127" s="177">
        <f>J127-P127</f>
        <v>589.91</v>
      </c>
      <c r="P127" s="175">
        <f>ROUND(M127*(1+(IF(N127="BDI 2",$S$7,$S$6))),2)</f>
        <v>5.72</v>
      </c>
      <c r="Q127" s="144">
        <f>S127-R127</f>
        <v>27607.78</v>
      </c>
      <c r="R127" s="172">
        <f>ROUND(ROUND(H127,2)*P127,2)</f>
        <v>267.7</v>
      </c>
      <c r="S127" s="178">
        <f>ROUND(ROUND(J127,2)*H127,2)</f>
        <v>27875.48</v>
      </c>
      <c r="V127" s="94"/>
      <c r="W127" s="94"/>
    </row>
    <row r="128" spans="1:23" ht="36" outlineLevel="1" x14ac:dyDescent="0.2">
      <c r="A128" s="1">
        <f>A127+1</f>
        <v>2</v>
      </c>
      <c r="B128" s="115" t="str">
        <f>CONCATENATE((COUNT($B$10:B127)),".",A128)</f>
        <v>25.2</v>
      </c>
      <c r="C128" s="136" t="s">
        <v>38</v>
      </c>
      <c r="D128" s="181">
        <v>5914637</v>
      </c>
      <c r="E128" s="180" t="s">
        <v>13</v>
      </c>
      <c r="F128" s="118" t="s">
        <v>228</v>
      </c>
      <c r="G128" s="119" t="s">
        <v>229</v>
      </c>
      <c r="H128" s="171">
        <v>441.16</v>
      </c>
      <c r="I128" s="144">
        <v>0.84</v>
      </c>
      <c r="J128" s="172">
        <f>ROUND(I128*(1+(IF(N128="BDI 2",$S$7,$S$6))),2)</f>
        <v>1.01</v>
      </c>
      <c r="K128" s="179">
        <v>0.99580000000000002</v>
      </c>
      <c r="L128" s="174">
        <f>I128-M128</f>
        <v>0</v>
      </c>
      <c r="M128" s="175">
        <f>IF(D128="",0,ROUND(I128*K128,2))</f>
        <v>0.84</v>
      </c>
      <c r="N128" s="176"/>
      <c r="O128" s="177">
        <f>J128-P128</f>
        <v>0</v>
      </c>
      <c r="P128" s="175">
        <f>ROUND(M128*(1+(IF(N128="BDI 2",$S$7,$S$6))),2)</f>
        <v>1.01</v>
      </c>
      <c r="Q128" s="144">
        <f>S128-R128</f>
        <v>0</v>
      </c>
      <c r="R128" s="172">
        <f>ROUND(ROUND(H128,2)*P128,2)</f>
        <v>445.57</v>
      </c>
      <c r="S128" s="178">
        <f>ROUND(ROUND(J128,2)*H128,2)</f>
        <v>445.57</v>
      </c>
      <c r="V128" s="94"/>
      <c r="W128" s="94"/>
    </row>
    <row r="129" spans="1:23" ht="36" outlineLevel="1" x14ac:dyDescent="0.2">
      <c r="A129" s="1">
        <f>A128+1</f>
        <v>3</v>
      </c>
      <c r="B129" s="115" t="str">
        <f>CONCATENATE((COUNT($B$10:B128)),".",A129)</f>
        <v>25.3</v>
      </c>
      <c r="C129" s="136" t="s">
        <v>38</v>
      </c>
      <c r="D129" s="181">
        <v>5914622</v>
      </c>
      <c r="E129" s="180" t="s">
        <v>13</v>
      </c>
      <c r="F129" s="118" t="s">
        <v>230</v>
      </c>
      <c r="G129" s="119" t="s">
        <v>229</v>
      </c>
      <c r="H129" s="171">
        <v>468</v>
      </c>
      <c r="I129" s="144">
        <v>2.21</v>
      </c>
      <c r="J129" s="172">
        <f>ROUND(I129*(1+(IF(N129="BDI 2",$S$7,$S$6))),2)</f>
        <v>2.67</v>
      </c>
      <c r="K129" s="179">
        <v>0.99990000000000001</v>
      </c>
      <c r="L129" s="174">
        <f>I129-M129</f>
        <v>0</v>
      </c>
      <c r="M129" s="175">
        <f>IF(D129="",0,ROUND(I129*K129,2))</f>
        <v>2.21</v>
      </c>
      <c r="N129" s="176"/>
      <c r="O129" s="177">
        <f>J129-P129</f>
        <v>0</v>
      </c>
      <c r="P129" s="175">
        <f>ROUND(M129*(1+(IF(N129="BDI 2",$S$7,$S$6))),2)</f>
        <v>2.67</v>
      </c>
      <c r="Q129" s="144">
        <f>S129-R129</f>
        <v>0</v>
      </c>
      <c r="R129" s="172">
        <f>ROUND(ROUND(H129,2)*P129,2)</f>
        <v>1249.56</v>
      </c>
      <c r="S129" s="178">
        <f>ROUND(ROUND(J129,2)*H129,2)</f>
        <v>1249.56</v>
      </c>
      <c r="V129" s="94"/>
      <c r="W129" s="94"/>
    </row>
    <row r="130" spans="1:23" x14ac:dyDescent="0.2">
      <c r="B130" s="149"/>
      <c r="C130" s="198"/>
      <c r="D130" s="181"/>
      <c r="E130" s="181"/>
      <c r="F130" s="141"/>
      <c r="G130" s="142"/>
      <c r="H130" s="199"/>
      <c r="I130" s="200"/>
      <c r="J130" s="201"/>
      <c r="K130" s="202"/>
      <c r="L130" s="203"/>
      <c r="M130" s="204"/>
      <c r="N130" s="205"/>
      <c r="O130" s="202"/>
      <c r="P130" s="204"/>
      <c r="Q130" s="200"/>
      <c r="R130" s="201"/>
      <c r="S130" s="206"/>
      <c r="V130" s="94"/>
      <c r="W130" s="94"/>
    </row>
    <row r="131" spans="1:23" x14ac:dyDescent="0.2">
      <c r="B131" s="78">
        <f>COUNT($B$10:B130)+1</f>
        <v>26</v>
      </c>
      <c r="C131" s="163"/>
      <c r="D131" s="164"/>
      <c r="E131" s="80"/>
      <c r="F131" s="126" t="s">
        <v>50</v>
      </c>
      <c r="G131" s="82"/>
      <c r="H131" s="165"/>
      <c r="I131" s="91"/>
      <c r="J131" s="92"/>
      <c r="K131" s="166"/>
      <c r="L131" s="167"/>
      <c r="M131" s="168"/>
      <c r="N131" s="169"/>
      <c r="O131" s="166"/>
      <c r="P131" s="170" t="s">
        <v>34</v>
      </c>
      <c r="Q131" s="91">
        <f>SUM(Q132:Q135)</f>
        <v>1015.65</v>
      </c>
      <c r="R131" s="92">
        <f>SUM(R132:R135)</f>
        <v>568.35</v>
      </c>
      <c r="S131" s="93">
        <f>SUM(S132:S135)</f>
        <v>1584</v>
      </c>
      <c r="V131" s="94"/>
      <c r="W131" s="94"/>
    </row>
    <row r="132" spans="1:23" ht="24" outlineLevel="1" x14ac:dyDescent="0.2">
      <c r="A132" s="1">
        <f>A131+1</f>
        <v>1</v>
      </c>
      <c r="B132" s="115" t="str">
        <f>CONCATENATE((COUNT($B$10:B131)),".",A132)</f>
        <v>26.1</v>
      </c>
      <c r="C132" s="136" t="s">
        <v>38</v>
      </c>
      <c r="D132" s="98">
        <v>5213401</v>
      </c>
      <c r="E132" s="180" t="s">
        <v>13</v>
      </c>
      <c r="F132" s="118" t="s">
        <v>234</v>
      </c>
      <c r="G132" s="119" t="s">
        <v>112</v>
      </c>
      <c r="H132" s="171">
        <v>16.190000000000001</v>
      </c>
      <c r="I132" s="144">
        <v>28.04</v>
      </c>
      <c r="J132" s="172">
        <f>ROUND(I132*(1+(IF(N132="BDI 2",$S$7,$S$6))),2)</f>
        <v>33.840000000000003</v>
      </c>
      <c r="K132" s="179">
        <v>0.13700000000000001</v>
      </c>
      <c r="L132" s="174">
        <f>I132-M132</f>
        <v>24.2</v>
      </c>
      <c r="M132" s="175">
        <f>IF(D132="",0,ROUND(I132*K132,2))</f>
        <v>3.84</v>
      </c>
      <c r="N132" s="176"/>
      <c r="O132" s="177">
        <f>J132-P132</f>
        <v>29.210000000000004</v>
      </c>
      <c r="P132" s="175">
        <f>ROUND(M132*(1+(IF(N132="BDI 2",$S$7,$S$6))),2)</f>
        <v>4.63</v>
      </c>
      <c r="Q132" s="144">
        <f>S132-R132</f>
        <v>472.91</v>
      </c>
      <c r="R132" s="172">
        <f>ROUND(ROUND(H132,2)*P132,2)</f>
        <v>74.959999999999994</v>
      </c>
      <c r="S132" s="178">
        <f>ROUND(ROUND(J132,2)*H132,2)</f>
        <v>547.87</v>
      </c>
      <c r="V132" s="94"/>
      <c r="W132" s="94"/>
    </row>
    <row r="133" spans="1:23" ht="24" outlineLevel="1" x14ac:dyDescent="0.2">
      <c r="A133" s="1">
        <f>A132+1</f>
        <v>2</v>
      </c>
      <c r="B133" s="115" t="str">
        <f>CONCATENATE((COUNT($B$10:B132)),".",A133)</f>
        <v>26.2</v>
      </c>
      <c r="C133" s="136" t="s">
        <v>38</v>
      </c>
      <c r="D133" s="181">
        <v>5213405</v>
      </c>
      <c r="E133" s="180" t="s">
        <v>13</v>
      </c>
      <c r="F133" s="118" t="s">
        <v>235</v>
      </c>
      <c r="G133" s="119" t="s">
        <v>112</v>
      </c>
      <c r="H133" s="171">
        <v>17.27</v>
      </c>
      <c r="I133" s="144">
        <v>43.57</v>
      </c>
      <c r="J133" s="172">
        <f>ROUND(I133*(1+(IF(N133="BDI 2",$S$7,$S$6))),2)</f>
        <v>52.59</v>
      </c>
      <c r="K133" s="179">
        <v>0.43640000000000001</v>
      </c>
      <c r="L133" s="174">
        <f>I133-M133</f>
        <v>24.56</v>
      </c>
      <c r="M133" s="175">
        <f>IF(D133="",0,ROUND(I133*K133,2))</f>
        <v>19.010000000000002</v>
      </c>
      <c r="N133" s="176"/>
      <c r="O133" s="177">
        <f>J133-P133</f>
        <v>29.640000000000004</v>
      </c>
      <c r="P133" s="175">
        <f>ROUND(M133*(1+(IF(N133="BDI 2",$S$7,$S$6))),2)</f>
        <v>22.95</v>
      </c>
      <c r="Q133" s="144">
        <f>S133-R133</f>
        <v>511.88</v>
      </c>
      <c r="R133" s="172">
        <f>ROUND(ROUND(H133,2)*P133,2)</f>
        <v>396.35</v>
      </c>
      <c r="S133" s="178">
        <f>ROUND(ROUND(J133,2)*H133,2)</f>
        <v>908.23</v>
      </c>
      <c r="V133" s="94"/>
      <c r="W133" s="94"/>
    </row>
    <row r="134" spans="1:23" ht="36" outlineLevel="1" x14ac:dyDescent="0.2">
      <c r="A134" s="1">
        <f>A133+1</f>
        <v>3</v>
      </c>
      <c r="B134" s="115" t="str">
        <f>CONCATENATE((COUNT($B$10:B133)),".",A134)</f>
        <v>26.3</v>
      </c>
      <c r="C134" s="136" t="s">
        <v>38</v>
      </c>
      <c r="D134" s="181">
        <v>102513</v>
      </c>
      <c r="E134" s="180" t="s">
        <v>9</v>
      </c>
      <c r="F134" s="118" t="s">
        <v>237</v>
      </c>
      <c r="G134" s="119" t="s">
        <v>225</v>
      </c>
      <c r="H134" s="171">
        <v>2</v>
      </c>
      <c r="I134" s="144">
        <v>52.98</v>
      </c>
      <c r="J134" s="172">
        <f>ROUND(I134*(1+(IF(N134="BDI 2",$S$7,$S$6))),2)</f>
        <v>63.95</v>
      </c>
      <c r="K134" s="179">
        <v>0.75870000000000004</v>
      </c>
      <c r="L134" s="174">
        <f>I134-M134</f>
        <v>12.779999999999994</v>
      </c>
      <c r="M134" s="175">
        <f>IF(D134="",0,ROUND(I134*K134,2))</f>
        <v>40.200000000000003</v>
      </c>
      <c r="N134" s="176"/>
      <c r="O134" s="177">
        <f>J134-P134</f>
        <v>15.43</v>
      </c>
      <c r="P134" s="175">
        <f>ROUND(M134*(1+(IF(N134="BDI 2",$S$7,$S$6))),2)</f>
        <v>48.52</v>
      </c>
      <c r="Q134" s="144">
        <f>S134-R134</f>
        <v>30.86</v>
      </c>
      <c r="R134" s="172">
        <f>ROUND(ROUND(H134,2)*P134,2)</f>
        <v>97.04</v>
      </c>
      <c r="S134" s="178">
        <f>ROUND(ROUND(J134,2)*H134,2)</f>
        <v>127.9</v>
      </c>
      <c r="V134" s="94"/>
      <c r="W134" s="94"/>
    </row>
    <row r="135" spans="1:23" outlineLevel="1" x14ac:dyDescent="0.2">
      <c r="A135" s="1">
        <f>A134+1</f>
        <v>4</v>
      </c>
      <c r="B135" s="115"/>
      <c r="C135" s="136"/>
      <c r="D135" s="181"/>
      <c r="E135" s="180"/>
      <c r="F135" s="118"/>
      <c r="G135" s="119"/>
      <c r="H135" s="171"/>
      <c r="I135" s="144"/>
      <c r="J135" s="172"/>
      <c r="K135" s="177"/>
      <c r="L135" s="174"/>
      <c r="M135" s="175"/>
      <c r="N135" s="176"/>
      <c r="O135" s="177"/>
      <c r="P135" s="175"/>
      <c r="Q135" s="144"/>
      <c r="R135" s="172"/>
      <c r="S135" s="178"/>
      <c r="V135" s="94"/>
      <c r="W135" s="94"/>
    </row>
    <row r="136" spans="1:23" x14ac:dyDescent="0.2">
      <c r="B136" s="159" t="s">
        <v>55</v>
      </c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1"/>
      <c r="Q136" s="162">
        <f>Q137+Q141+Q146+Q151+Q156</f>
        <v>318876.23</v>
      </c>
      <c r="R136" s="162">
        <f t="shared" ref="R136" si="20">R137+R141+R146+R151+R156</f>
        <v>26413.199999999997</v>
      </c>
      <c r="S136" s="162">
        <f>S137+S141+S146+S151+S156</f>
        <v>345289.43</v>
      </c>
      <c r="V136" s="94">
        <f>S137+S141+S146+S151+S156</f>
        <v>345289.43</v>
      </c>
      <c r="W136" s="94">
        <f>Q136+R136</f>
        <v>345289.43</v>
      </c>
    </row>
    <row r="137" spans="1:23" x14ac:dyDescent="0.2">
      <c r="B137" s="78">
        <f>COUNT($B$10:B136)+1</f>
        <v>27</v>
      </c>
      <c r="C137" s="163"/>
      <c r="D137" s="164"/>
      <c r="E137" s="80"/>
      <c r="F137" s="126" t="s">
        <v>56</v>
      </c>
      <c r="G137" s="82"/>
      <c r="H137" s="165"/>
      <c r="I137" s="91"/>
      <c r="J137" s="92"/>
      <c r="K137" s="166"/>
      <c r="L137" s="167"/>
      <c r="M137" s="168"/>
      <c r="N137" s="169"/>
      <c r="O137" s="166"/>
      <c r="P137" s="170" t="s">
        <v>34</v>
      </c>
      <c r="Q137" s="91">
        <f>SUM(Q138:Q140)</f>
        <v>107832.95999999999</v>
      </c>
      <c r="R137" s="92">
        <f>SUM(R138:R140)</f>
        <v>11267.52</v>
      </c>
      <c r="S137" s="93">
        <f>SUM(S138:S140)</f>
        <v>119100.48</v>
      </c>
      <c r="V137" s="94"/>
      <c r="W137" s="94"/>
    </row>
    <row r="138" spans="1:23" ht="36" outlineLevel="1" x14ac:dyDescent="0.2">
      <c r="A138" s="1">
        <f>A137+1</f>
        <v>1</v>
      </c>
      <c r="B138" s="115" t="str">
        <f>CONCATENATE((COUNT($B$10:B137)),".",A138)</f>
        <v>27.1</v>
      </c>
      <c r="C138" s="136" t="s">
        <v>38</v>
      </c>
      <c r="D138" s="98">
        <v>4011276</v>
      </c>
      <c r="E138" s="180" t="s">
        <v>13</v>
      </c>
      <c r="F138" s="118" t="s">
        <v>238</v>
      </c>
      <c r="G138" s="119" t="s">
        <v>239</v>
      </c>
      <c r="H138" s="171">
        <v>388</v>
      </c>
      <c r="I138" s="144">
        <v>240.05</v>
      </c>
      <c r="J138" s="172">
        <f>ROUND(I138*(1+(IF(N138="BDI 2",$S$7,$S$6))),2)</f>
        <v>289.74</v>
      </c>
      <c r="K138" s="179">
        <v>4.0800000000000003E-2</v>
      </c>
      <c r="L138" s="174">
        <f>I138-M138</f>
        <v>230.26000000000002</v>
      </c>
      <c r="M138" s="175">
        <f>IF(D138="",0,ROUND(I138*K138,2))</f>
        <v>9.7899999999999991</v>
      </c>
      <c r="N138" s="176"/>
      <c r="O138" s="177">
        <f>J138-P138</f>
        <v>277.92</v>
      </c>
      <c r="P138" s="175">
        <f>ROUND(M138*(1+(IF(N138="BDI 2",$S$7,$S$6))),2)</f>
        <v>11.82</v>
      </c>
      <c r="Q138" s="144">
        <f>S138-R138</f>
        <v>107832.95999999999</v>
      </c>
      <c r="R138" s="172">
        <f>ROUND(ROUND(H138,2)*P138,2)</f>
        <v>4586.16</v>
      </c>
      <c r="S138" s="178">
        <f>ROUND(ROUND(J138,2)*H138,2)</f>
        <v>112419.12</v>
      </c>
      <c r="V138" s="94"/>
      <c r="W138" s="94"/>
    </row>
    <row r="139" spans="1:23" ht="24" outlineLevel="1" x14ac:dyDescent="0.2">
      <c r="A139" s="1">
        <f>A138+1</f>
        <v>2</v>
      </c>
      <c r="B139" s="115" t="str">
        <f>CONCATENATE((COUNT($B$10:B138)),".",A139)</f>
        <v>27.2</v>
      </c>
      <c r="C139" s="136" t="s">
        <v>38</v>
      </c>
      <c r="D139" s="98">
        <v>5915321</v>
      </c>
      <c r="E139" s="180" t="s">
        <v>13</v>
      </c>
      <c r="F139" s="118" t="s">
        <v>240</v>
      </c>
      <c r="G139" s="119" t="s">
        <v>229</v>
      </c>
      <c r="H139" s="171">
        <v>8148</v>
      </c>
      <c r="I139" s="144">
        <v>0.68</v>
      </c>
      <c r="J139" s="172">
        <f>ROUND(I139*(1+(IF(N139="BDI 2",$S$7,$S$6))),2)</f>
        <v>0.82</v>
      </c>
      <c r="K139" s="179">
        <v>1.0009999999999999</v>
      </c>
      <c r="L139" s="174">
        <f>I139-M139</f>
        <v>0</v>
      </c>
      <c r="M139" s="175">
        <f>IF(D139="",0,ROUND(I139*K139,2))</f>
        <v>0.68</v>
      </c>
      <c r="N139" s="176"/>
      <c r="O139" s="177">
        <f>J139-P139</f>
        <v>0</v>
      </c>
      <c r="P139" s="175">
        <f>ROUND(M139*(1+(IF(N139="BDI 2",$S$7,$S$6))),2)</f>
        <v>0.82</v>
      </c>
      <c r="Q139" s="144">
        <f>S139-R139</f>
        <v>0</v>
      </c>
      <c r="R139" s="172">
        <f>ROUND(ROUND(H139,2)*P139,2)</f>
        <v>6681.36</v>
      </c>
      <c r="S139" s="178">
        <f>ROUND(ROUND(J139,2)*H139,2)</f>
        <v>6681.36</v>
      </c>
      <c r="V139" s="94"/>
      <c r="W139" s="94"/>
    </row>
    <row r="140" spans="1:23" x14ac:dyDescent="0.2">
      <c r="B140" s="149"/>
      <c r="C140" s="198"/>
      <c r="D140" s="181"/>
      <c r="E140" s="181"/>
      <c r="F140" s="141"/>
      <c r="G140" s="142"/>
      <c r="H140" s="199"/>
      <c r="I140" s="200"/>
      <c r="J140" s="201"/>
      <c r="K140" s="202"/>
      <c r="L140" s="203"/>
      <c r="M140" s="204"/>
      <c r="N140" s="205"/>
      <c r="O140" s="202"/>
      <c r="P140" s="204"/>
      <c r="Q140" s="200"/>
      <c r="R140" s="201"/>
      <c r="S140" s="206"/>
      <c r="V140" s="94"/>
      <c r="W140" s="94"/>
    </row>
    <row r="141" spans="1:23" x14ac:dyDescent="0.2">
      <c r="B141" s="78">
        <f>COUNT($B$10:B140)+1</f>
        <v>28</v>
      </c>
      <c r="C141" s="163"/>
      <c r="D141" s="164"/>
      <c r="E141" s="80"/>
      <c r="F141" s="126" t="s">
        <v>57</v>
      </c>
      <c r="G141" s="82"/>
      <c r="H141" s="165"/>
      <c r="I141" s="91"/>
      <c r="J141" s="92"/>
      <c r="K141" s="166"/>
      <c r="L141" s="167"/>
      <c r="M141" s="168"/>
      <c r="N141" s="169"/>
      <c r="O141" s="166"/>
      <c r="P141" s="170" t="s">
        <v>34</v>
      </c>
      <c r="Q141" s="91">
        <f>SUM(Q142:Q145)</f>
        <v>11407.2</v>
      </c>
      <c r="R141" s="92">
        <f>SUM(R142:R145)</f>
        <v>558.88</v>
      </c>
      <c r="S141" s="93">
        <f>SUM(S142:S145)</f>
        <v>11966.08</v>
      </c>
      <c r="V141" s="94"/>
      <c r="W141" s="94"/>
    </row>
    <row r="142" spans="1:23" ht="24" outlineLevel="1" x14ac:dyDescent="0.2">
      <c r="A142" s="1">
        <f>A141+1</f>
        <v>1</v>
      </c>
      <c r="B142" s="115" t="str">
        <f>CONCATENATE((COUNT($B$10:B141)),".",A142)</f>
        <v>28.1</v>
      </c>
      <c r="C142" s="136"/>
      <c r="D142" s="181" t="s">
        <v>58</v>
      </c>
      <c r="E142" s="180" t="s">
        <v>36</v>
      </c>
      <c r="F142" s="118" t="s">
        <v>241</v>
      </c>
      <c r="G142" s="119" t="s">
        <v>112</v>
      </c>
      <c r="H142" s="171">
        <v>1940</v>
      </c>
      <c r="I142" s="144">
        <v>4.91</v>
      </c>
      <c r="J142" s="172">
        <f>ROUND(I142*(1+(IF(N142="BDI 2",$S$7,$S$6))),2)</f>
        <v>5.93</v>
      </c>
      <c r="K142" s="179">
        <v>8.0999999999999996E-3</v>
      </c>
      <c r="L142" s="174">
        <f>I142-M142</f>
        <v>4.87</v>
      </c>
      <c r="M142" s="175">
        <f>IF(D142="",0,ROUND(I142*K142,2))</f>
        <v>0.04</v>
      </c>
      <c r="N142" s="176"/>
      <c r="O142" s="177">
        <f>J142-P142</f>
        <v>5.88</v>
      </c>
      <c r="P142" s="175">
        <f>ROUND(M142*(1+(IF(N142="BDI 2",$S$7,$S$6))),2)</f>
        <v>0.05</v>
      </c>
      <c r="Q142" s="144">
        <f>S142-R142</f>
        <v>11407.2</v>
      </c>
      <c r="R142" s="172">
        <f>ROUND(ROUND(H142,2)*P142,2)</f>
        <v>97</v>
      </c>
      <c r="S142" s="178">
        <f>ROUND(ROUND(J142,2)*H142,2)</f>
        <v>11504.2</v>
      </c>
      <c r="V142" s="94"/>
      <c r="W142" s="94"/>
    </row>
    <row r="143" spans="1:23" ht="36" outlineLevel="1" x14ac:dyDescent="0.2">
      <c r="A143" s="1">
        <f>A142+1</f>
        <v>2</v>
      </c>
      <c r="B143" s="115" t="str">
        <f>CONCATENATE((COUNT($B$10:B142)),".",A143)</f>
        <v>28.2</v>
      </c>
      <c r="C143" s="136" t="s">
        <v>38</v>
      </c>
      <c r="D143" s="181">
        <v>5914637</v>
      </c>
      <c r="E143" s="180" t="s">
        <v>13</v>
      </c>
      <c r="F143" s="118" t="s">
        <v>228</v>
      </c>
      <c r="G143" s="119" t="s">
        <v>229</v>
      </c>
      <c r="H143" s="171">
        <v>395.76</v>
      </c>
      <c r="I143" s="144">
        <v>0.84</v>
      </c>
      <c r="J143" s="172">
        <f>ROUND(I143*(1+(IF(N143="BDI 2",$S$7,$S$6))),2)</f>
        <v>1.01</v>
      </c>
      <c r="K143" s="179">
        <v>0.99580000000000002</v>
      </c>
      <c r="L143" s="174">
        <f>I143-M143</f>
        <v>0</v>
      </c>
      <c r="M143" s="175">
        <f>IF(D143="",0,ROUND(I143*K143,2))</f>
        <v>0.84</v>
      </c>
      <c r="N143" s="176"/>
      <c r="O143" s="177">
        <f>J143-P143</f>
        <v>0</v>
      </c>
      <c r="P143" s="175">
        <f>ROUND(M143*(1+(IF(N143="BDI 2",$S$7,$S$6))),2)</f>
        <v>1.01</v>
      </c>
      <c r="Q143" s="144">
        <f>S143-R143</f>
        <v>0</v>
      </c>
      <c r="R143" s="172">
        <f>ROUND(ROUND(H143,2)*P143,2)</f>
        <v>399.72</v>
      </c>
      <c r="S143" s="178">
        <f>ROUND(ROUND(J143,2)*H143,2)</f>
        <v>399.72</v>
      </c>
      <c r="V143" s="94"/>
      <c r="W143" s="94"/>
    </row>
    <row r="144" spans="1:23" ht="36" outlineLevel="1" x14ac:dyDescent="0.2">
      <c r="A144" s="1">
        <f>A143+1</f>
        <v>3</v>
      </c>
      <c r="B144" s="115" t="str">
        <f>CONCATENATE((COUNT($B$10:B143)),".",A144)</f>
        <v>28.3</v>
      </c>
      <c r="C144" s="136" t="s">
        <v>38</v>
      </c>
      <c r="D144" s="181">
        <v>5914622</v>
      </c>
      <c r="E144" s="180" t="s">
        <v>13</v>
      </c>
      <c r="F144" s="118" t="s">
        <v>230</v>
      </c>
      <c r="G144" s="119" t="s">
        <v>229</v>
      </c>
      <c r="H144" s="171">
        <v>23.28</v>
      </c>
      <c r="I144" s="144">
        <v>2.21</v>
      </c>
      <c r="J144" s="172">
        <f>ROUND(I144*(1+(IF(N144="BDI 2",$S$7,$S$6))),2)</f>
        <v>2.67</v>
      </c>
      <c r="K144" s="179">
        <v>0.99990000000000001</v>
      </c>
      <c r="L144" s="174">
        <f>I144-M144</f>
        <v>0</v>
      </c>
      <c r="M144" s="175">
        <f>IF(D144="",0,ROUND(I144*K144,2))</f>
        <v>2.21</v>
      </c>
      <c r="N144" s="176"/>
      <c r="O144" s="177">
        <f>J144-P144</f>
        <v>0</v>
      </c>
      <c r="P144" s="175">
        <f>ROUND(M144*(1+(IF(N144="BDI 2",$S$7,$S$6))),2)</f>
        <v>2.67</v>
      </c>
      <c r="Q144" s="144">
        <f>S144-R144</f>
        <v>0</v>
      </c>
      <c r="R144" s="172">
        <f>ROUND(ROUND(H144,2)*P144,2)</f>
        <v>62.16</v>
      </c>
      <c r="S144" s="178">
        <f>ROUND(ROUND(J144,2)*H144,2)</f>
        <v>62.16</v>
      </c>
      <c r="V144" s="94"/>
      <c r="W144" s="94"/>
    </row>
    <row r="145" spans="1:23" x14ac:dyDescent="0.2">
      <c r="B145" s="149"/>
      <c r="C145" s="198"/>
      <c r="D145" s="181"/>
      <c r="E145" s="181"/>
      <c r="F145" s="141"/>
      <c r="G145" s="142"/>
      <c r="H145" s="199"/>
      <c r="I145" s="200"/>
      <c r="J145" s="201"/>
      <c r="K145" s="202"/>
      <c r="L145" s="203"/>
      <c r="M145" s="204"/>
      <c r="N145" s="205"/>
      <c r="O145" s="202"/>
      <c r="P145" s="204"/>
      <c r="Q145" s="200"/>
      <c r="R145" s="201"/>
      <c r="S145" s="206"/>
      <c r="V145" s="94"/>
      <c r="W145" s="94"/>
    </row>
    <row r="146" spans="1:23" x14ac:dyDescent="0.2">
      <c r="B146" s="78">
        <f>COUNT($B$10:B145)+1</f>
        <v>29</v>
      </c>
      <c r="C146" s="163"/>
      <c r="D146" s="164"/>
      <c r="E146" s="80"/>
      <c r="F146" s="126" t="s">
        <v>59</v>
      </c>
      <c r="G146" s="82"/>
      <c r="H146" s="165"/>
      <c r="I146" s="91"/>
      <c r="J146" s="92"/>
      <c r="K146" s="166"/>
      <c r="L146" s="167"/>
      <c r="M146" s="168"/>
      <c r="N146" s="169"/>
      <c r="O146" s="166"/>
      <c r="P146" s="170" t="s">
        <v>34</v>
      </c>
      <c r="Q146" s="91">
        <f>SUM(Q147:Q150)</f>
        <v>5218.5999999999995</v>
      </c>
      <c r="R146" s="92">
        <f>SUM(R147:R150)</f>
        <v>250.79999999999998</v>
      </c>
      <c r="S146" s="93">
        <f>SUM(S147:S150)</f>
        <v>5469.4000000000005</v>
      </c>
      <c r="V146" s="94"/>
      <c r="W146" s="94"/>
    </row>
    <row r="147" spans="1:23" ht="24" outlineLevel="1" x14ac:dyDescent="0.2">
      <c r="A147" s="1">
        <f>A146+1</f>
        <v>1</v>
      </c>
      <c r="B147" s="115" t="str">
        <f>CONCATENATE((COUNT($B$10:B146)),".",A147)</f>
        <v>29.1</v>
      </c>
      <c r="C147" s="136"/>
      <c r="D147" s="181" t="s">
        <v>44</v>
      </c>
      <c r="E147" s="180" t="s">
        <v>36</v>
      </c>
      <c r="F147" s="118" t="s">
        <v>227</v>
      </c>
      <c r="G147" s="119" t="s">
        <v>112</v>
      </c>
      <c r="H147" s="171">
        <v>1940</v>
      </c>
      <c r="I147" s="144">
        <v>2.2599999999999998</v>
      </c>
      <c r="J147" s="172">
        <f>ROUND(I147*(1+(IF(N147="BDI 2",$S$7,$S$6))),2)</f>
        <v>2.73</v>
      </c>
      <c r="K147" s="179">
        <v>1.3299999999999999E-2</v>
      </c>
      <c r="L147" s="174">
        <f>I147-M147</f>
        <v>2.23</v>
      </c>
      <c r="M147" s="175">
        <f>IF(D147="",0,ROUND(I147*K147,2))</f>
        <v>0.03</v>
      </c>
      <c r="N147" s="176"/>
      <c r="O147" s="177">
        <f>J147-P147</f>
        <v>2.69</v>
      </c>
      <c r="P147" s="175">
        <f>ROUND(M147*(1+(IF(N147="BDI 2",$S$7,$S$6))),2)</f>
        <v>0.04</v>
      </c>
      <c r="Q147" s="144">
        <f>S147-R147</f>
        <v>5218.5999999999995</v>
      </c>
      <c r="R147" s="172">
        <f>ROUND(ROUND(H147,2)*P147,2)</f>
        <v>77.599999999999994</v>
      </c>
      <c r="S147" s="178">
        <f>ROUND(ROUND(J147,2)*H147,2)</f>
        <v>5296.2</v>
      </c>
      <c r="V147" s="94"/>
      <c r="W147" s="94"/>
    </row>
    <row r="148" spans="1:23" ht="36" outlineLevel="1" x14ac:dyDescent="0.2">
      <c r="A148" s="1">
        <f>A147+1</f>
        <v>2</v>
      </c>
      <c r="B148" s="115" t="str">
        <f>CONCATENATE((COUNT($B$10:B147)),".",A148)</f>
        <v>29.2</v>
      </c>
      <c r="C148" s="136" t="s">
        <v>38</v>
      </c>
      <c r="D148" s="181">
        <v>5914637</v>
      </c>
      <c r="E148" s="180" t="s">
        <v>13</v>
      </c>
      <c r="F148" s="118" t="s">
        <v>228</v>
      </c>
      <c r="G148" s="119" t="s">
        <v>229</v>
      </c>
      <c r="H148" s="171">
        <v>148.41</v>
      </c>
      <c r="I148" s="144">
        <v>0.84</v>
      </c>
      <c r="J148" s="172">
        <f>ROUND(I148*(1+(IF(N148="BDI 2",$S$7,$S$6))),2)</f>
        <v>1.01</v>
      </c>
      <c r="K148" s="179">
        <v>0.99580000000000002</v>
      </c>
      <c r="L148" s="174">
        <f>I148-M148</f>
        <v>0</v>
      </c>
      <c r="M148" s="175">
        <f>IF(D148="",0,ROUND(I148*K148,2))</f>
        <v>0.84</v>
      </c>
      <c r="N148" s="176"/>
      <c r="O148" s="177">
        <f>J148-P148</f>
        <v>0</v>
      </c>
      <c r="P148" s="175">
        <f>ROUND(M148*(1+(IF(N148="BDI 2",$S$7,$S$6))),2)</f>
        <v>1.01</v>
      </c>
      <c r="Q148" s="144">
        <f>S148-R148</f>
        <v>0</v>
      </c>
      <c r="R148" s="172">
        <f>ROUND(ROUND(H148,2)*P148,2)</f>
        <v>149.88999999999999</v>
      </c>
      <c r="S148" s="178">
        <f>ROUND(ROUND(J148,2)*H148,2)</f>
        <v>149.88999999999999</v>
      </c>
      <c r="V148" s="94"/>
      <c r="W148" s="94"/>
    </row>
    <row r="149" spans="1:23" ht="36" outlineLevel="1" x14ac:dyDescent="0.2">
      <c r="A149" s="1">
        <f>A148+1</f>
        <v>3</v>
      </c>
      <c r="B149" s="115" t="str">
        <f>CONCATENATE((COUNT($B$10:B148)),".",A149)</f>
        <v>29.3</v>
      </c>
      <c r="C149" s="136" t="s">
        <v>38</v>
      </c>
      <c r="D149" s="181">
        <v>5914622</v>
      </c>
      <c r="E149" s="180" t="s">
        <v>13</v>
      </c>
      <c r="F149" s="118" t="s">
        <v>230</v>
      </c>
      <c r="G149" s="119" t="s">
        <v>229</v>
      </c>
      <c r="H149" s="171">
        <v>8.73</v>
      </c>
      <c r="I149" s="144">
        <v>2.21</v>
      </c>
      <c r="J149" s="172">
        <f>ROUND(I149*(1+(IF(N149="BDI 2",$S$7,$S$6))),2)</f>
        <v>2.67</v>
      </c>
      <c r="K149" s="179">
        <v>0.99990000000000001</v>
      </c>
      <c r="L149" s="174">
        <f>I149-M149</f>
        <v>0</v>
      </c>
      <c r="M149" s="175">
        <f>IF(D149="",0,ROUND(I149*K149,2))</f>
        <v>2.21</v>
      </c>
      <c r="N149" s="176"/>
      <c r="O149" s="177">
        <f>J149-P149</f>
        <v>0</v>
      </c>
      <c r="P149" s="175">
        <f>ROUND(M149*(1+(IF(N149="BDI 2",$S$7,$S$6))),2)</f>
        <v>2.67</v>
      </c>
      <c r="Q149" s="144">
        <f>S149-R149</f>
        <v>0</v>
      </c>
      <c r="R149" s="172">
        <f>ROUND(ROUND(H149,2)*P149,2)</f>
        <v>23.31</v>
      </c>
      <c r="S149" s="178">
        <f>ROUND(ROUND(J149,2)*H149,2)</f>
        <v>23.31</v>
      </c>
      <c r="V149" s="94"/>
      <c r="W149" s="94"/>
    </row>
    <row r="150" spans="1:23" x14ac:dyDescent="0.2">
      <c r="B150" s="149"/>
      <c r="C150" s="198"/>
      <c r="D150" s="181"/>
      <c r="E150" s="181"/>
      <c r="F150" s="141"/>
      <c r="G150" s="142"/>
      <c r="H150" s="199"/>
      <c r="I150" s="200"/>
      <c r="J150" s="201"/>
      <c r="K150" s="202"/>
      <c r="L150" s="203"/>
      <c r="M150" s="204"/>
      <c r="N150" s="205"/>
      <c r="O150" s="202"/>
      <c r="P150" s="204"/>
      <c r="Q150" s="200"/>
      <c r="R150" s="201"/>
      <c r="S150" s="206"/>
      <c r="V150" s="94"/>
      <c r="W150" s="94"/>
    </row>
    <row r="151" spans="1:23" x14ac:dyDescent="0.2">
      <c r="B151" s="78">
        <f>COUNT($B$10:B150)+1</f>
        <v>30</v>
      </c>
      <c r="C151" s="163"/>
      <c r="D151" s="164"/>
      <c r="E151" s="80"/>
      <c r="F151" s="126" t="s">
        <v>60</v>
      </c>
      <c r="G151" s="82"/>
      <c r="H151" s="165"/>
      <c r="I151" s="91"/>
      <c r="J151" s="92"/>
      <c r="K151" s="166"/>
      <c r="L151" s="167"/>
      <c r="M151" s="168"/>
      <c r="N151" s="169"/>
      <c r="O151" s="166"/>
      <c r="P151" s="170" t="s">
        <v>34</v>
      </c>
      <c r="Q151" s="91">
        <f>SUM(Q152:Q155)</f>
        <v>192263.47</v>
      </c>
      <c r="R151" s="92">
        <f>SUM(R152:R155)</f>
        <v>13669.32</v>
      </c>
      <c r="S151" s="93">
        <f>SUM(S152:S155)</f>
        <v>205932.79</v>
      </c>
      <c r="V151" s="94"/>
      <c r="W151" s="94"/>
    </row>
    <row r="152" spans="1:23" ht="24" outlineLevel="1" x14ac:dyDescent="0.2">
      <c r="A152" s="1">
        <f>A151+1</f>
        <v>1</v>
      </c>
      <c r="B152" s="115" t="str">
        <f>CONCATENATE((COUNT($B$10:B151)),".",A152)</f>
        <v>30.1</v>
      </c>
      <c r="C152" s="136"/>
      <c r="D152" s="181" t="s">
        <v>49</v>
      </c>
      <c r="E152" s="180" t="s">
        <v>36</v>
      </c>
      <c r="F152" s="118" t="s">
        <v>233</v>
      </c>
      <c r="G152" s="119" t="s">
        <v>232</v>
      </c>
      <c r="H152" s="171">
        <v>325.92</v>
      </c>
      <c r="I152" s="144">
        <v>493.48</v>
      </c>
      <c r="J152" s="172">
        <f>ROUND(I152*(1+(IF(N152="BDI 2",$S$7,$S$6))),2)</f>
        <v>595.63</v>
      </c>
      <c r="K152" s="179">
        <v>9.5999999999999992E-3</v>
      </c>
      <c r="L152" s="174">
        <f>I152-M152</f>
        <v>488.74</v>
      </c>
      <c r="M152" s="175">
        <f>IF(D152="",0,ROUND(I152*K152,2))</f>
        <v>4.74</v>
      </c>
      <c r="N152" s="176"/>
      <c r="O152" s="177">
        <f>J152-P152</f>
        <v>589.91</v>
      </c>
      <c r="P152" s="175">
        <f>ROUND(M152*(1+(IF(N152="BDI 2",$S$7,$S$6))),2)</f>
        <v>5.72</v>
      </c>
      <c r="Q152" s="144">
        <f>S152-R152</f>
        <v>192263.47</v>
      </c>
      <c r="R152" s="172">
        <f>ROUND(ROUND(H152,2)*P152,2)</f>
        <v>1864.26</v>
      </c>
      <c r="S152" s="178">
        <f>ROUND(ROUND(J152,2)*H152,2)</f>
        <v>194127.73</v>
      </c>
      <c r="V152" s="94"/>
      <c r="W152" s="94"/>
    </row>
    <row r="153" spans="1:23" ht="36" outlineLevel="1" x14ac:dyDescent="0.2">
      <c r="A153" s="1">
        <f>A152+1</f>
        <v>2</v>
      </c>
      <c r="B153" s="115" t="str">
        <f>CONCATENATE((COUNT($B$10:B152)),".",A153)</f>
        <v>30.2</v>
      </c>
      <c r="C153" s="136" t="s">
        <v>38</v>
      </c>
      <c r="D153" s="181">
        <v>5914637</v>
      </c>
      <c r="E153" s="180" t="s">
        <v>13</v>
      </c>
      <c r="F153" s="118" t="s">
        <v>228</v>
      </c>
      <c r="G153" s="119" t="s">
        <v>229</v>
      </c>
      <c r="H153" s="171">
        <v>3072.28</v>
      </c>
      <c r="I153" s="144">
        <v>0.84</v>
      </c>
      <c r="J153" s="172">
        <f>ROUND(I153*(1+(IF(N153="BDI 2",$S$7,$S$6))),2)</f>
        <v>1.01</v>
      </c>
      <c r="K153" s="179">
        <v>0.99580000000000002</v>
      </c>
      <c r="L153" s="174">
        <f>I153-M153</f>
        <v>0</v>
      </c>
      <c r="M153" s="175">
        <f>IF(D153="",0,ROUND(I153*K153,2))</f>
        <v>0.84</v>
      </c>
      <c r="N153" s="176"/>
      <c r="O153" s="177">
        <f>J153-P153</f>
        <v>0</v>
      </c>
      <c r="P153" s="175">
        <f>ROUND(M153*(1+(IF(N153="BDI 2",$S$7,$S$6))),2)</f>
        <v>1.01</v>
      </c>
      <c r="Q153" s="144">
        <f>S153-R153</f>
        <v>0</v>
      </c>
      <c r="R153" s="172">
        <f>ROUND(ROUND(H153,2)*P153,2)</f>
        <v>3103</v>
      </c>
      <c r="S153" s="178">
        <f>ROUND(ROUND(J153,2)*H153,2)</f>
        <v>3103</v>
      </c>
      <c r="V153" s="94"/>
      <c r="W153" s="94"/>
    </row>
    <row r="154" spans="1:23" ht="36" outlineLevel="1" x14ac:dyDescent="0.2">
      <c r="A154" s="1">
        <f>A153+1</f>
        <v>3</v>
      </c>
      <c r="B154" s="115" t="str">
        <f>CONCATENATE((COUNT($B$10:B153)),".",A154)</f>
        <v>30.3</v>
      </c>
      <c r="C154" s="136" t="s">
        <v>38</v>
      </c>
      <c r="D154" s="181">
        <v>5914622</v>
      </c>
      <c r="E154" s="180" t="s">
        <v>13</v>
      </c>
      <c r="F154" s="118" t="s">
        <v>230</v>
      </c>
      <c r="G154" s="119" t="s">
        <v>229</v>
      </c>
      <c r="H154" s="171">
        <v>3259.2</v>
      </c>
      <c r="I154" s="144">
        <v>2.21</v>
      </c>
      <c r="J154" s="172">
        <f>ROUND(I154*(1+(IF(N154="BDI 2",$S$7,$S$6))),2)</f>
        <v>2.67</v>
      </c>
      <c r="K154" s="179">
        <v>0.99990000000000001</v>
      </c>
      <c r="L154" s="174">
        <f>I154-M154</f>
        <v>0</v>
      </c>
      <c r="M154" s="175">
        <f>IF(D154="",0,ROUND(I154*K154,2))</f>
        <v>2.21</v>
      </c>
      <c r="N154" s="176"/>
      <c r="O154" s="177">
        <f>J154-P154</f>
        <v>0</v>
      </c>
      <c r="P154" s="175">
        <f>ROUND(M154*(1+(IF(N154="BDI 2",$S$7,$S$6))),2)</f>
        <v>2.67</v>
      </c>
      <c r="Q154" s="144">
        <f>S154-R154</f>
        <v>0</v>
      </c>
      <c r="R154" s="172">
        <f>ROUND(ROUND(H154,2)*P154,2)</f>
        <v>8702.06</v>
      </c>
      <c r="S154" s="178">
        <f>ROUND(ROUND(J154,2)*H154,2)</f>
        <v>8702.06</v>
      </c>
      <c r="V154" s="94"/>
      <c r="W154" s="94"/>
    </row>
    <row r="155" spans="1:23" x14ac:dyDescent="0.2">
      <c r="B155" s="149"/>
      <c r="C155" s="198"/>
      <c r="D155" s="181"/>
      <c r="E155" s="181"/>
      <c r="F155" s="141"/>
      <c r="G155" s="142"/>
      <c r="H155" s="199"/>
      <c r="I155" s="200"/>
      <c r="J155" s="201"/>
      <c r="K155" s="202"/>
      <c r="L155" s="203"/>
      <c r="M155" s="204"/>
      <c r="N155" s="205"/>
      <c r="O155" s="202"/>
      <c r="P155" s="204"/>
      <c r="Q155" s="200"/>
      <c r="R155" s="201"/>
      <c r="S155" s="206"/>
      <c r="V155" s="94"/>
      <c r="W155" s="94"/>
    </row>
    <row r="156" spans="1:23" x14ac:dyDescent="0.2">
      <c r="B156" s="78">
        <f>COUNT($B$10:B155)+1</f>
        <v>31</v>
      </c>
      <c r="C156" s="163"/>
      <c r="D156" s="164"/>
      <c r="E156" s="80"/>
      <c r="F156" s="126" t="s">
        <v>50</v>
      </c>
      <c r="G156" s="82"/>
      <c r="H156" s="165"/>
      <c r="I156" s="91"/>
      <c r="J156" s="92"/>
      <c r="K156" s="166"/>
      <c r="L156" s="167"/>
      <c r="M156" s="168"/>
      <c r="N156" s="169"/>
      <c r="O156" s="166"/>
      <c r="P156" s="170" t="s">
        <v>34</v>
      </c>
      <c r="Q156" s="91">
        <f>SUM(Q157:Q159)</f>
        <v>2154</v>
      </c>
      <c r="R156" s="92">
        <f>SUM(R157:R159)</f>
        <v>666.68000000000006</v>
      </c>
      <c r="S156" s="93">
        <f>SUM(S157:S159)</f>
        <v>2820.68</v>
      </c>
      <c r="V156" s="94"/>
      <c r="W156" s="94"/>
    </row>
    <row r="157" spans="1:23" ht="24" outlineLevel="1" x14ac:dyDescent="0.2">
      <c r="A157" s="1">
        <f>A156+1</f>
        <v>1</v>
      </c>
      <c r="B157" s="115" t="str">
        <f>CONCATENATE((COUNT($B$10:B156)),".",A157)</f>
        <v>31.1</v>
      </c>
      <c r="C157" s="136" t="s">
        <v>38</v>
      </c>
      <c r="D157" s="98">
        <v>5213401</v>
      </c>
      <c r="E157" s="180" t="s">
        <v>13</v>
      </c>
      <c r="F157" s="118" t="s">
        <v>234</v>
      </c>
      <c r="G157" s="119" t="s">
        <v>112</v>
      </c>
      <c r="H157" s="171">
        <v>55.66</v>
      </c>
      <c r="I157" s="144">
        <v>28.04</v>
      </c>
      <c r="J157" s="172">
        <f>ROUND(I157*(1+(IF(N157="BDI 2",$S$7,$S$6))),2)</f>
        <v>33.840000000000003</v>
      </c>
      <c r="K157" s="179">
        <v>0.13700000000000001</v>
      </c>
      <c r="L157" s="174">
        <f>I157-M157</f>
        <v>24.2</v>
      </c>
      <c r="M157" s="175">
        <f>IF(D157="",0,ROUND(I157*K157,2))</f>
        <v>3.84</v>
      </c>
      <c r="N157" s="176"/>
      <c r="O157" s="177">
        <f>J157-P157</f>
        <v>29.210000000000004</v>
      </c>
      <c r="P157" s="175">
        <f>ROUND(M157*(1+(IF(N157="BDI 2",$S$7,$S$6))),2)</f>
        <v>4.63</v>
      </c>
      <c r="Q157" s="144">
        <f>S157-R157</f>
        <v>1625.82</v>
      </c>
      <c r="R157" s="172">
        <f>ROUND(ROUND(H157,2)*P157,2)</f>
        <v>257.70999999999998</v>
      </c>
      <c r="S157" s="178">
        <f>ROUND(ROUND(J157,2)*H157,2)</f>
        <v>1883.53</v>
      </c>
      <c r="V157" s="94"/>
      <c r="W157" s="94"/>
    </row>
    <row r="158" spans="1:23" ht="24" outlineLevel="1" x14ac:dyDescent="0.2">
      <c r="A158" s="1">
        <f>A157+1</f>
        <v>2</v>
      </c>
      <c r="B158" s="115" t="str">
        <f>CONCATENATE((COUNT($B$10:B157)),".",A158)</f>
        <v>31.2</v>
      </c>
      <c r="C158" s="136" t="s">
        <v>38</v>
      </c>
      <c r="D158" s="181">
        <v>5213405</v>
      </c>
      <c r="E158" s="180" t="s">
        <v>13</v>
      </c>
      <c r="F158" s="118" t="s">
        <v>235</v>
      </c>
      <c r="G158" s="119" t="s">
        <v>112</v>
      </c>
      <c r="H158" s="171">
        <v>17.82</v>
      </c>
      <c r="I158" s="144">
        <v>43.57</v>
      </c>
      <c r="J158" s="172">
        <f>ROUND(I158*(1+(IF(N158="BDI 2",$S$7,$S$6))),2)</f>
        <v>52.59</v>
      </c>
      <c r="K158" s="179">
        <v>0.43640000000000001</v>
      </c>
      <c r="L158" s="174">
        <f>I158-M158</f>
        <v>24.56</v>
      </c>
      <c r="M158" s="175">
        <f>IF(D158="",0,ROUND(I158*K158,2))</f>
        <v>19.010000000000002</v>
      </c>
      <c r="N158" s="176"/>
      <c r="O158" s="177">
        <f>J158-P158</f>
        <v>29.640000000000004</v>
      </c>
      <c r="P158" s="175">
        <f>ROUND(M158*(1+(IF(N158="BDI 2",$S$7,$S$6))),2)</f>
        <v>22.95</v>
      </c>
      <c r="Q158" s="144">
        <f>S158-R158</f>
        <v>528.17999999999995</v>
      </c>
      <c r="R158" s="172">
        <f>ROUND(ROUND(H158,2)*P158,2)</f>
        <v>408.97</v>
      </c>
      <c r="S158" s="178">
        <f>ROUND(ROUND(J158,2)*H158,2)</f>
        <v>937.15</v>
      </c>
      <c r="V158" s="94"/>
      <c r="W158" s="94"/>
    </row>
    <row r="159" spans="1:23" x14ac:dyDescent="0.2">
      <c r="B159" s="149"/>
      <c r="C159" s="198"/>
      <c r="D159" s="181"/>
      <c r="E159" s="181"/>
      <c r="F159" s="141"/>
      <c r="G159" s="142"/>
      <c r="H159" s="199"/>
      <c r="I159" s="200"/>
      <c r="J159" s="201"/>
      <c r="K159" s="202"/>
      <c r="L159" s="203"/>
      <c r="M159" s="204"/>
      <c r="N159" s="205"/>
      <c r="O159" s="202"/>
      <c r="P159" s="204"/>
      <c r="Q159" s="200"/>
      <c r="R159" s="201"/>
      <c r="S159" s="206"/>
      <c r="V159" s="94"/>
      <c r="W159" s="94"/>
    </row>
    <row r="160" spans="1:23" x14ac:dyDescent="0.2">
      <c r="B160" s="78">
        <f>COUNT($B$10:B159)+1</f>
        <v>32</v>
      </c>
      <c r="C160" s="163"/>
      <c r="D160" s="164"/>
      <c r="E160" s="80"/>
      <c r="F160" s="126" t="s">
        <v>61</v>
      </c>
      <c r="G160" s="82"/>
      <c r="H160" s="165"/>
      <c r="I160" s="91"/>
      <c r="J160" s="92"/>
      <c r="K160" s="166"/>
      <c r="L160" s="167"/>
      <c r="M160" s="168"/>
      <c r="N160" s="169"/>
      <c r="O160" s="166"/>
      <c r="P160" s="170" t="s">
        <v>34</v>
      </c>
      <c r="Q160" s="91">
        <f>SUM(Q161:Q162)</f>
        <v>2329.4</v>
      </c>
      <c r="R160" s="92">
        <f>SUM(R161:R162)</f>
        <v>0</v>
      </c>
      <c r="S160" s="93">
        <f>SUM(S161:S162)</f>
        <v>2329.4</v>
      </c>
      <c r="V160" s="94">
        <f>S160</f>
        <v>2329.4</v>
      </c>
      <c r="W160" s="94"/>
    </row>
    <row r="161" spans="1:23" outlineLevel="1" x14ac:dyDescent="0.2">
      <c r="A161" s="1">
        <f>A160+1</f>
        <v>1</v>
      </c>
      <c r="B161" s="115" t="str">
        <f>CONCATENATE((COUNT($B$10:B160)),".",A161)</f>
        <v>32.1</v>
      </c>
      <c r="C161" s="136"/>
      <c r="D161" s="98" t="s">
        <v>62</v>
      </c>
      <c r="E161" s="99" t="s">
        <v>36</v>
      </c>
      <c r="F161" s="118" t="s">
        <v>110</v>
      </c>
      <c r="G161" s="119" t="s">
        <v>86</v>
      </c>
      <c r="H161" s="171">
        <v>1</v>
      </c>
      <c r="I161" s="144">
        <v>1929.91</v>
      </c>
      <c r="J161" s="172">
        <f>ROUND(I161*(1+(IF(N161="BDI 2",$S$7,$S$6))),2)</f>
        <v>2329.4</v>
      </c>
      <c r="K161" s="173">
        <v>0</v>
      </c>
      <c r="L161" s="174">
        <f>I161-M161</f>
        <v>1929.91</v>
      </c>
      <c r="M161" s="175">
        <f>IF(D161="",0,ROUND(I161*K161,2))</f>
        <v>0</v>
      </c>
      <c r="N161" s="176"/>
      <c r="O161" s="177">
        <f>J161-P161</f>
        <v>2329.4</v>
      </c>
      <c r="P161" s="175">
        <f>ROUND(M161*(1+(IF(N161="BDI 2",$S$7,$S$6))),2)</f>
        <v>0</v>
      </c>
      <c r="Q161" s="144">
        <f>S161-R161</f>
        <v>2329.4</v>
      </c>
      <c r="R161" s="172">
        <f>ROUND(ROUND(H161,2)*P161,2)</f>
        <v>0</v>
      </c>
      <c r="S161" s="178">
        <f>ROUND(ROUND(J161,2)*H161,2)</f>
        <v>2329.4</v>
      </c>
      <c r="V161" s="94"/>
      <c r="W161" s="94"/>
    </row>
    <row r="162" spans="1:23" x14ac:dyDescent="0.2">
      <c r="B162" s="149"/>
      <c r="C162" s="198"/>
      <c r="D162" s="181"/>
      <c r="E162" s="181"/>
      <c r="F162" s="141"/>
      <c r="G162" s="142"/>
      <c r="H162" s="199"/>
      <c r="I162" s="200"/>
      <c r="J162" s="201"/>
      <c r="K162" s="202"/>
      <c r="L162" s="203"/>
      <c r="M162" s="204"/>
      <c r="N162" s="205"/>
      <c r="O162" s="202"/>
      <c r="P162" s="204"/>
      <c r="Q162" s="200"/>
      <c r="R162" s="201"/>
      <c r="S162" s="206"/>
      <c r="V162" s="94"/>
      <c r="W162" s="94"/>
    </row>
    <row r="163" spans="1:23" ht="0.95" customHeight="1" thickBot="1" x14ac:dyDescent="0.25">
      <c r="B163" s="207"/>
      <c r="C163" s="208"/>
      <c r="D163" s="209"/>
      <c r="E163" s="209"/>
      <c r="F163" s="100"/>
      <c r="G163" s="101"/>
      <c r="H163" s="210"/>
      <c r="I163" s="155"/>
      <c r="J163" s="155"/>
      <c r="K163" s="155"/>
      <c r="L163" s="155"/>
      <c r="M163" s="155"/>
      <c r="N163" s="211"/>
      <c r="O163" s="155"/>
      <c r="P163" s="155"/>
      <c r="Q163" s="154"/>
      <c r="R163" s="154"/>
      <c r="S163" s="158"/>
      <c r="V163" s="94"/>
      <c r="W163" s="94"/>
    </row>
    <row r="164" spans="1:23" ht="12.75" customHeight="1" thickBot="1" x14ac:dyDescent="0.25">
      <c r="B164" s="212"/>
      <c r="C164" s="213"/>
      <c r="D164" s="213"/>
      <c r="E164" s="214"/>
      <c r="F164" s="215" t="s">
        <v>63</v>
      </c>
      <c r="G164" s="216"/>
      <c r="H164" s="217"/>
      <c r="I164" s="217"/>
      <c r="J164" s="217"/>
      <c r="K164" s="217"/>
      <c r="L164" s="217"/>
      <c r="M164" s="217"/>
      <c r="N164" s="218"/>
      <c r="O164" s="217"/>
      <c r="P164" s="217"/>
      <c r="Q164" s="219">
        <f>SUMIF(P$45:$P57,$P$10,Q57:Q163)</f>
        <v>0</v>
      </c>
      <c r="R164" s="219">
        <f>SUMIF($P57:$P163,$P$10,R57:R163)</f>
        <v>61503.409999999996</v>
      </c>
      <c r="S164" s="220">
        <f>SUMIF($P10:$P163,$P$10,S10:S163)</f>
        <v>1118563.46</v>
      </c>
      <c r="V164" s="94">
        <f>SUM(V10:V162)</f>
        <v>1118563.46</v>
      </c>
      <c r="W164" s="94"/>
    </row>
    <row r="166" spans="1:23" x14ac:dyDescent="0.2">
      <c r="F166" s="2" t="s">
        <v>64</v>
      </c>
      <c r="G166" s="2"/>
      <c r="U166" s="222"/>
      <c r="V166" s="3" t="s">
        <v>65</v>
      </c>
    </row>
    <row r="167" spans="1:23" x14ac:dyDescent="0.2">
      <c r="F167" s="2" t="s">
        <v>247</v>
      </c>
    </row>
    <row r="168" spans="1:23" x14ac:dyDescent="0.2">
      <c r="F168" s="2" t="str">
        <f>"* Taxa de BDI inclusos nos preços totais dos serviços, de "&amp;(S6*100)&amp;"%"&amp;(IF(S7="",""," e de "&amp;(S7*100)&amp;"%"))</f>
        <v>* Taxa de BDI inclusos nos preços totais dos serviços, de 20,7%</v>
      </c>
      <c r="G168" s="2"/>
    </row>
    <row r="169" spans="1:23" x14ac:dyDescent="0.2">
      <c r="F169" s="4" t="s">
        <v>66</v>
      </c>
    </row>
    <row r="170" spans="1:23" x14ac:dyDescent="0.2">
      <c r="C170" s="2"/>
      <c r="F170" s="4"/>
    </row>
    <row r="171" spans="1:23" ht="12.75" customHeight="1" x14ac:dyDescent="0.2">
      <c r="B171" s="223"/>
      <c r="C171" s="224">
        <f ca="1">TODAY()</f>
        <v>46217</v>
      </c>
      <c r="D171" s="224"/>
      <c r="E171" s="224"/>
      <c r="F171" s="224"/>
      <c r="G171" s="224"/>
      <c r="H171" s="224"/>
      <c r="I171" s="224"/>
      <c r="J171" s="224"/>
      <c r="K171" s="224"/>
      <c r="L171" s="224"/>
      <c r="M171" s="224"/>
      <c r="N171" s="224"/>
      <c r="O171" s="224"/>
      <c r="P171" s="224"/>
      <c r="Q171" s="224"/>
      <c r="R171" s="224"/>
      <c r="S171" s="224"/>
    </row>
    <row r="172" spans="1:23" x14ac:dyDescent="0.2">
      <c r="D172" s="225"/>
      <c r="E172" s="225"/>
      <c r="F172" s="226"/>
      <c r="G172" s="225"/>
      <c r="H172" s="226"/>
      <c r="I172" s="226"/>
      <c r="J172" s="226"/>
      <c r="K172" s="226"/>
      <c r="L172" s="226"/>
      <c r="M172" s="226"/>
      <c r="N172" s="227"/>
      <c r="O172" s="226"/>
    </row>
    <row r="173" spans="1:23" x14ac:dyDescent="0.2">
      <c r="O173" s="226"/>
    </row>
    <row r="174" spans="1:23" x14ac:dyDescent="0.2">
      <c r="D174" s="228" t="s">
        <v>67</v>
      </c>
      <c r="E174" s="228"/>
      <c r="F174" s="229"/>
      <c r="Q174" s="230" t="s">
        <v>68</v>
      </c>
    </row>
    <row r="175" spans="1:23" x14ac:dyDescent="0.2">
      <c r="D175" s="231" t="s">
        <v>69</v>
      </c>
      <c r="E175" s="231"/>
      <c r="F175" s="229"/>
      <c r="Q175" s="3" t="s">
        <v>70</v>
      </c>
    </row>
    <row r="179" spans="6:9" x14ac:dyDescent="0.2">
      <c r="F179" s="2" t="s">
        <v>71</v>
      </c>
      <c r="G179" s="232" t="s">
        <v>72</v>
      </c>
      <c r="H179" s="232"/>
      <c r="I179" s="2" t="s">
        <v>73</v>
      </c>
    </row>
    <row r="189" spans="6:9" x14ac:dyDescent="0.2">
      <c r="F189"/>
    </row>
    <row r="197" spans="15:15" x14ac:dyDescent="0.2">
      <c r="O197"/>
    </row>
  </sheetData>
  <mergeCells count="30">
    <mergeCell ref="B106:P106"/>
    <mergeCell ref="B136:P136"/>
    <mergeCell ref="C164:D164"/>
    <mergeCell ref="D174:F174"/>
    <mergeCell ref="D175:F175"/>
    <mergeCell ref="G179:H179"/>
    <mergeCell ref="C16:D16"/>
    <mergeCell ref="B17:P17"/>
    <mergeCell ref="C27:D27"/>
    <mergeCell ref="C31:D31"/>
    <mergeCell ref="B46:P46"/>
    <mergeCell ref="B76:P76"/>
    <mergeCell ref="O8:P8"/>
    <mergeCell ref="Q8:R8"/>
    <mergeCell ref="S8:S9"/>
    <mergeCell ref="C10:D10"/>
    <mergeCell ref="C12:D12"/>
    <mergeCell ref="C13:D13"/>
    <mergeCell ref="F8:F9"/>
    <mergeCell ref="G8:G9"/>
    <mergeCell ref="H8:H9"/>
    <mergeCell ref="I8:J8"/>
    <mergeCell ref="K8:M8"/>
    <mergeCell ref="N8:N9"/>
    <mergeCell ref="B4:D4"/>
    <mergeCell ref="B5:D5"/>
    <mergeCell ref="B6:D6"/>
    <mergeCell ref="B8:B9"/>
    <mergeCell ref="C8:D9"/>
    <mergeCell ref="E8:E9"/>
  </mergeCells>
  <conditionalFormatting sqref="F12">
    <cfRule type="expression" dxfId="17" priority="6" stopIfTrue="1">
      <formula>#REF!=1</formula>
    </cfRule>
  </conditionalFormatting>
  <conditionalFormatting sqref="F11">
    <cfRule type="expression" dxfId="16" priority="5" stopIfTrue="1">
      <formula>#REF!=1</formula>
    </cfRule>
  </conditionalFormatting>
  <conditionalFormatting sqref="F13">
    <cfRule type="expression" dxfId="15" priority="4" stopIfTrue="1">
      <formula>#REF!=1</formula>
    </cfRule>
  </conditionalFormatting>
  <conditionalFormatting sqref="F16 F31:F45 F137:F163 F18:F27 F107:F135 F47:F105">
    <cfRule type="expression" dxfId="14" priority="3" stopIfTrue="1">
      <formula>#REF!=1</formula>
    </cfRule>
  </conditionalFormatting>
  <conditionalFormatting sqref="F14:F15">
    <cfRule type="expression" dxfId="13" priority="2" stopIfTrue="1">
      <formula>#REF!=1</formula>
    </cfRule>
  </conditionalFormatting>
  <conditionalFormatting sqref="F28:F30">
    <cfRule type="expression" dxfId="12" priority="1" stopIfTrue="1">
      <formula>#REF!=1</formula>
    </cfRule>
  </conditionalFormatting>
  <dataValidations count="2">
    <dataValidation type="list" allowBlank="1" showInputMessage="1" showErrorMessage="1" sqref="N14:N15 N28:N30 N38:N40 N33:N35 N43:N44 N57:N59 N62:N64 N67:N69 N142:N144 N87:N89 N92:N94 N97:N99 N117:N119 N11 N72:N74 N122:N124 N127:N129 N132:N135 N138:N139 N82:N84 N147:N149 N152:N154 N161 N157:N158 N78:N79 N23:N25 N19:N20 N52:N54 N48:N50 N112:N114 N102:N105 N107:N110" xr:uid="{53053217-A930-49E9-8EDB-C82526D73A8D}">
      <formula1>"BDI 1,BDI 2"</formula1>
    </dataValidation>
    <dataValidation type="list" allowBlank="1" showInputMessage="1" showErrorMessage="1" sqref="E11 E38:E40 E28:E30 E33:E35 E43:E44 E57:E59 E62:E64 E67:E69 E142:E144 E87:E89 E92:E94 E97:E99 E14:E15 E72:E74 E117:E119 E122:E124 E127:E129 E132:E135 E138:E139 E82:E84 E147:E149 E152:E154 E78:E79 E157:E158 E161 E23:E25 E19:E20 E52:E54 E48:E50 E112:E114 E102:E105 E107:E110" xr:uid="{3B3CE22F-D3D9-44BE-9D84-18C03EFCE09C}">
      <formula1>"SINAPI,SICRO,COMPOSIÇÃO,COTAÇÃO"</formula1>
    </dataValidation>
  </dataValidations>
  <printOptions horizontalCentered="1"/>
  <pageMargins left="0.23622047244094491" right="0.23622047244094491" top="1.2598425196850394" bottom="0.35433070866141736" header="0.11811023622047245" footer="0.11811023622047245"/>
  <pageSetup paperSize="9" scale="57" fitToHeight="0" pageOrder="overThenDown" orientation="landscape" r:id="rId1"/>
  <headerFooter scaleWithDoc="0">
    <oddHeader>&amp;C&amp;G</oddHeader>
    <oddFooter>&amp;C&amp;8(54) 3273-1150. Rua Silva Jardim, 505 | Bairro Centro. CEP 95340-000 | contato@novabassano.rs.gov.br&amp;R&amp;8&amp;P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F4EC8-5EA4-4AD3-ABEA-54DF4D5EADA1}">
  <sheetPr codeName="Planilha3">
    <outlinePr summaryBelow="0"/>
    <pageSetUpPr fitToPage="1"/>
  </sheetPr>
  <dimension ref="A1:U361"/>
  <sheetViews>
    <sheetView topLeftCell="A34" workbookViewId="0">
      <selection activeCell="L66" sqref="L66"/>
    </sheetView>
  </sheetViews>
  <sheetFormatPr defaultRowHeight="12.75" outlineLevelRow="1" x14ac:dyDescent="0.2"/>
  <cols>
    <col min="1" max="1" width="9.140625" style="3"/>
    <col min="2" max="2" width="11.28515625" style="3" bestFit="1" customWidth="1"/>
    <col min="3" max="5" width="9.140625" style="3"/>
    <col min="6" max="6" width="13.85546875" style="3" bestFit="1" customWidth="1"/>
    <col min="7" max="7" width="9.140625" style="3"/>
    <col min="8" max="8" width="91.5703125" style="3" customWidth="1"/>
    <col min="9" max="9" width="11.5703125" style="3" bestFit="1" customWidth="1"/>
    <col min="10" max="10" width="10.5703125" style="3" bestFit="1" customWidth="1"/>
    <col min="11" max="11" width="13.28515625" style="233" bestFit="1" customWidth="1"/>
    <col min="12" max="12" width="12.140625" style="3" bestFit="1" customWidth="1"/>
    <col min="13" max="13" width="12.140625" style="233" bestFit="1" customWidth="1"/>
    <col min="14" max="14" width="13.28515625" style="233" bestFit="1" customWidth="1"/>
    <col min="15" max="15" width="19.85546875" style="233" bestFit="1" customWidth="1"/>
    <col min="16" max="16384" width="9.140625" style="3"/>
  </cols>
  <sheetData>
    <row r="1" spans="1:17" ht="13.5" thickBot="1" x14ac:dyDescent="0.25">
      <c r="A1" s="4" t="s">
        <v>74</v>
      </c>
    </row>
    <row r="2" spans="1:17" ht="21" thickBot="1" x14ac:dyDescent="0.25">
      <c r="E2" s="234" t="s">
        <v>75</v>
      </c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13.5" thickBot="1" x14ac:dyDescent="0.25">
      <c r="E3" s="237"/>
      <c r="F3" s="238"/>
      <c r="G3" s="238"/>
      <c r="H3" s="239"/>
      <c r="I3" s="240"/>
      <c r="J3" s="240"/>
      <c r="K3" s="240"/>
      <c r="L3" s="240"/>
      <c r="M3" s="240"/>
      <c r="N3" s="241"/>
      <c r="O3" s="242"/>
    </row>
    <row r="4" spans="1:17" x14ac:dyDescent="0.2">
      <c r="B4" s="243" t="s">
        <v>76</v>
      </c>
      <c r="C4" s="243" t="s">
        <v>77</v>
      </c>
      <c r="E4" s="244" t="s">
        <v>3</v>
      </c>
      <c r="F4" s="245" t="s">
        <v>78</v>
      </c>
      <c r="G4" s="245" t="s">
        <v>19</v>
      </c>
      <c r="H4" s="245" t="s">
        <v>79</v>
      </c>
      <c r="I4" s="245" t="s">
        <v>80</v>
      </c>
      <c r="J4" s="245" t="s">
        <v>81</v>
      </c>
      <c r="K4" s="246" t="s">
        <v>82</v>
      </c>
      <c r="L4" s="245" t="s">
        <v>30</v>
      </c>
      <c r="M4" s="246" t="s">
        <v>31</v>
      </c>
      <c r="N4" s="246" t="s">
        <v>32</v>
      </c>
      <c r="O4" s="247" t="s">
        <v>83</v>
      </c>
    </row>
    <row r="5" spans="1:17" x14ac:dyDescent="0.2">
      <c r="B5" s="248"/>
      <c r="C5" s="249" t="s">
        <v>84</v>
      </c>
      <c r="E5" s="250" t="s">
        <v>13</v>
      </c>
      <c r="F5" s="251" t="s">
        <v>85</v>
      </c>
      <c r="G5" s="251">
        <v>1</v>
      </c>
      <c r="H5" s="252" t="s">
        <v>223</v>
      </c>
      <c r="I5" s="251" t="s">
        <v>86</v>
      </c>
      <c r="J5" s="251" t="s">
        <v>87</v>
      </c>
      <c r="K5" s="253" t="s">
        <v>87</v>
      </c>
      <c r="L5" s="254">
        <f>IF(O5=0,"",ROUND(N5/O5,4))</f>
        <v>0.86870000000000003</v>
      </c>
      <c r="M5" s="255">
        <f>SUM(M7:M14)</f>
        <v>2410.65</v>
      </c>
      <c r="N5" s="255">
        <f>SUM(N7:N14)</f>
        <v>15948.010000000002</v>
      </c>
      <c r="O5" s="256">
        <f>SUM(O7:O14)</f>
        <v>18358.660000000003</v>
      </c>
      <c r="Q5" s="222"/>
    </row>
    <row r="6" spans="1:17" outlineLevel="1" x14ac:dyDescent="0.2">
      <c r="B6" s="1">
        <v>1</v>
      </c>
      <c r="C6" s="3" t="s">
        <v>242</v>
      </c>
      <c r="E6" s="257"/>
      <c r="H6" s="4"/>
      <c r="K6" s="258"/>
      <c r="M6" s="258"/>
      <c r="N6" s="258"/>
      <c r="O6" s="259"/>
    </row>
    <row r="7" spans="1:17" outlineLevel="1" x14ac:dyDescent="0.2">
      <c r="B7" s="1">
        <f>B6+1</f>
        <v>2</v>
      </c>
      <c r="C7" s="1" t="s">
        <v>242</v>
      </c>
      <c r="D7" s="3" t="s">
        <v>88</v>
      </c>
      <c r="E7" s="257" t="s">
        <v>13</v>
      </c>
      <c r="F7" s="3" t="s">
        <v>242</v>
      </c>
      <c r="G7" s="3" t="s">
        <v>89</v>
      </c>
      <c r="H7" s="4" t="s">
        <v>249</v>
      </c>
      <c r="I7" s="3" t="s">
        <v>109</v>
      </c>
      <c r="J7" s="260">
        <v>60</v>
      </c>
      <c r="K7" s="261">
        <v>164.7132</v>
      </c>
      <c r="L7" s="262">
        <v>1</v>
      </c>
      <c r="M7" s="263">
        <f t="shared" ref="M7:M10" si="0">IF(G7="","",O7-N7)</f>
        <v>0</v>
      </c>
      <c r="N7" s="263">
        <f>IF(G7="","",ROUND((O7*L7),2))</f>
        <v>9882.7900000000009</v>
      </c>
      <c r="O7" s="264">
        <f>IF(G7="","",ROUND((K7*J7),2))</f>
        <v>9882.7900000000009</v>
      </c>
    </row>
    <row r="8" spans="1:17" outlineLevel="1" x14ac:dyDescent="0.2">
      <c r="B8" s="1">
        <f>B7+1</f>
        <v>3</v>
      </c>
      <c r="C8" s="1" t="s">
        <v>242</v>
      </c>
      <c r="D8" s="3" t="s">
        <v>88</v>
      </c>
      <c r="E8" s="257" t="s">
        <v>13</v>
      </c>
      <c r="F8" s="3" t="s">
        <v>242</v>
      </c>
      <c r="G8" s="3" t="s">
        <v>90</v>
      </c>
      <c r="H8" s="4" t="s">
        <v>250</v>
      </c>
      <c r="I8" s="3" t="s">
        <v>109</v>
      </c>
      <c r="J8" s="260">
        <v>65</v>
      </c>
      <c r="K8" s="261">
        <v>46.706800000000001</v>
      </c>
      <c r="L8" s="262">
        <v>1</v>
      </c>
      <c r="M8" s="263">
        <f t="shared" si="0"/>
        <v>0</v>
      </c>
      <c r="N8" s="263">
        <f>IF(G8="","",ROUND((O8*L8),2))</f>
        <v>3035.94</v>
      </c>
      <c r="O8" s="264">
        <f>IF(G8="","",ROUND((K8*J8),2))</f>
        <v>3035.94</v>
      </c>
    </row>
    <row r="9" spans="1:17" outlineLevel="1" x14ac:dyDescent="0.2">
      <c r="B9" s="1">
        <f t="shared" ref="B9:B12" si="1">B8+1</f>
        <v>4</v>
      </c>
      <c r="C9" s="1" t="s">
        <v>242</v>
      </c>
      <c r="D9" s="3" t="s">
        <v>88</v>
      </c>
      <c r="E9" s="257" t="s">
        <v>13</v>
      </c>
      <c r="F9" s="3" t="s">
        <v>242</v>
      </c>
      <c r="G9" s="3" t="s">
        <v>91</v>
      </c>
      <c r="H9" s="4" t="s">
        <v>251</v>
      </c>
      <c r="I9" s="3" t="s">
        <v>109</v>
      </c>
      <c r="J9" s="260">
        <v>65</v>
      </c>
      <c r="K9" s="261">
        <v>41.737400000000001</v>
      </c>
      <c r="L9" s="262">
        <v>1</v>
      </c>
      <c r="M9" s="263">
        <f t="shared" si="0"/>
        <v>0</v>
      </c>
      <c r="N9" s="263">
        <f t="shared" ref="N9" si="2">IF(G9="","",ROUND((O9*L9),2))</f>
        <v>2712.93</v>
      </c>
      <c r="O9" s="264">
        <f t="shared" ref="O9:O10" si="3">IF(G9="","",ROUND((K9*J9),2))</f>
        <v>2712.93</v>
      </c>
    </row>
    <row r="10" spans="1:17" outlineLevel="1" x14ac:dyDescent="0.2">
      <c r="B10" s="1">
        <f t="shared" si="1"/>
        <v>5</v>
      </c>
      <c r="C10" s="1" t="s">
        <v>242</v>
      </c>
      <c r="D10" s="3" t="s">
        <v>88</v>
      </c>
      <c r="E10" s="257" t="s">
        <v>13</v>
      </c>
      <c r="F10" s="3" t="s">
        <v>242</v>
      </c>
      <c r="G10" s="3" t="s">
        <v>92</v>
      </c>
      <c r="H10" s="4" t="s">
        <v>252</v>
      </c>
      <c r="I10" s="3" t="s">
        <v>109</v>
      </c>
      <c r="J10" s="260">
        <v>8</v>
      </c>
      <c r="K10" s="261">
        <v>39.543900000000001</v>
      </c>
      <c r="L10" s="262">
        <v>1</v>
      </c>
      <c r="M10" s="263">
        <f t="shared" si="0"/>
        <v>0</v>
      </c>
      <c r="N10" s="263">
        <f>IF(G10="","",ROUND((O10*L10),2))</f>
        <v>316.35000000000002</v>
      </c>
      <c r="O10" s="264">
        <f t="shared" si="3"/>
        <v>316.35000000000002</v>
      </c>
    </row>
    <row r="11" spans="1:17" outlineLevel="1" x14ac:dyDescent="0.2">
      <c r="B11" s="1">
        <f t="shared" si="1"/>
        <v>6</v>
      </c>
      <c r="C11" s="1" t="s">
        <v>242</v>
      </c>
      <c r="D11" s="3" t="s">
        <v>88</v>
      </c>
      <c r="E11" s="257" t="s">
        <v>13</v>
      </c>
      <c r="F11" s="3" t="s">
        <v>242</v>
      </c>
      <c r="G11" s="3" t="s">
        <v>93</v>
      </c>
      <c r="H11" s="4" t="s">
        <v>253</v>
      </c>
      <c r="I11" s="3" t="s">
        <v>94</v>
      </c>
      <c r="J11" s="260">
        <v>65</v>
      </c>
      <c r="K11" s="261">
        <v>37.0869</v>
      </c>
      <c r="L11" s="262">
        <v>0</v>
      </c>
      <c r="M11" s="263">
        <f>IF(G11="","",O11-N11)</f>
        <v>2410.65</v>
      </c>
      <c r="N11" s="263">
        <f>IF(G11="","",ROUND((O11*L11),2))</f>
        <v>0</v>
      </c>
      <c r="O11" s="264">
        <f>IF(G11="","",ROUND((K11*J11),2))</f>
        <v>2410.65</v>
      </c>
    </row>
    <row r="12" spans="1:17" outlineLevel="1" x14ac:dyDescent="0.2">
      <c r="B12" s="1">
        <f t="shared" si="1"/>
        <v>7</v>
      </c>
      <c r="C12" s="1" t="s">
        <v>242</v>
      </c>
      <c r="D12" s="3" t="s">
        <v>88</v>
      </c>
      <c r="E12" s="257" t="s">
        <v>9</v>
      </c>
      <c r="F12" s="3" t="s">
        <v>242</v>
      </c>
      <c r="G12" s="3" t="s">
        <v>242</v>
      </c>
      <c r="H12" s="4" t="s">
        <v>242</v>
      </c>
      <c r="I12" s="3" t="s">
        <v>242</v>
      </c>
      <c r="J12" s="260" t="s">
        <v>242</v>
      </c>
      <c r="K12" s="263" t="s">
        <v>242</v>
      </c>
      <c r="L12" s="262" t="s">
        <v>242</v>
      </c>
      <c r="M12" s="263" t="str">
        <f t="shared" ref="M12:M13" si="4">IF(G12="","",O12-N12)</f>
        <v/>
      </c>
      <c r="N12" s="263" t="str">
        <f t="shared" ref="N12:N13" si="5">IF(G12="","",ROUND((O12*L12),2))</f>
        <v/>
      </c>
      <c r="O12" s="264" t="str">
        <f t="shared" ref="O12:O13" si="6">IF(G12="","",ROUND((K12*J12),2))</f>
        <v/>
      </c>
    </row>
    <row r="13" spans="1:17" ht="13.5" outlineLevel="1" thickBot="1" x14ac:dyDescent="0.25">
      <c r="B13" s="1"/>
      <c r="C13" s="1"/>
      <c r="D13" s="3" t="s">
        <v>88</v>
      </c>
      <c r="E13" s="265" t="s">
        <v>9</v>
      </c>
      <c r="F13" s="39"/>
      <c r="G13" s="39"/>
      <c r="H13" s="266"/>
      <c r="I13" s="39" t="s">
        <v>242</v>
      </c>
      <c r="J13" s="267"/>
      <c r="K13" s="268" t="s">
        <v>242</v>
      </c>
      <c r="L13" s="269" t="s">
        <v>242</v>
      </c>
      <c r="M13" s="268" t="str">
        <f t="shared" si="4"/>
        <v/>
      </c>
      <c r="N13" s="268" t="str">
        <f t="shared" si="5"/>
        <v/>
      </c>
      <c r="O13" s="270" t="str">
        <f t="shared" si="6"/>
        <v/>
      </c>
    </row>
    <row r="14" spans="1:17" ht="13.5" collapsed="1" thickBot="1" x14ac:dyDescent="0.25">
      <c r="E14" s="237"/>
      <c r="F14" s="238"/>
      <c r="G14" s="238"/>
      <c r="H14" s="239"/>
      <c r="I14" s="240"/>
      <c r="J14" s="240"/>
      <c r="K14" s="240"/>
      <c r="L14" s="240"/>
      <c r="M14" s="240"/>
      <c r="N14" s="241"/>
      <c r="O14" s="242"/>
    </row>
    <row r="15" spans="1:17" x14ac:dyDescent="0.2">
      <c r="B15" s="243" t="s">
        <v>76</v>
      </c>
      <c r="C15" s="243" t="s">
        <v>77</v>
      </c>
      <c r="E15" s="244" t="s">
        <v>3</v>
      </c>
      <c r="F15" s="245" t="s">
        <v>78</v>
      </c>
      <c r="G15" s="245" t="s">
        <v>19</v>
      </c>
      <c r="H15" s="245" t="s">
        <v>79</v>
      </c>
      <c r="I15" s="245" t="s">
        <v>80</v>
      </c>
      <c r="J15" s="245" t="s">
        <v>81</v>
      </c>
      <c r="K15" s="246" t="s">
        <v>82</v>
      </c>
      <c r="L15" s="245" t="s">
        <v>30</v>
      </c>
      <c r="M15" s="246" t="s">
        <v>31</v>
      </c>
      <c r="N15" s="246" t="s">
        <v>32</v>
      </c>
      <c r="O15" s="247" t="s">
        <v>83</v>
      </c>
    </row>
    <row r="16" spans="1:17" x14ac:dyDescent="0.2">
      <c r="B16" s="248"/>
      <c r="C16" s="249" t="s">
        <v>95</v>
      </c>
      <c r="E16" s="250" t="s">
        <v>13</v>
      </c>
      <c r="F16" s="251" t="s">
        <v>85</v>
      </c>
      <c r="G16" s="251">
        <f>G5+1</f>
        <v>2</v>
      </c>
      <c r="H16" s="252" t="s">
        <v>95</v>
      </c>
      <c r="I16" s="251" t="s">
        <v>86</v>
      </c>
      <c r="J16" s="251" t="s">
        <v>87</v>
      </c>
      <c r="K16" s="253" t="s">
        <v>87</v>
      </c>
      <c r="L16" s="254">
        <f>IF(O16=0,"",ROUND(N16/O16,4))</f>
        <v>0</v>
      </c>
      <c r="M16" s="255">
        <f>SUM(M18:M32)</f>
        <v>1929.91</v>
      </c>
      <c r="N16" s="255">
        <f>SUM(N18:N32)</f>
        <v>0</v>
      </c>
      <c r="O16" s="256">
        <f>SUM(O18:O32)</f>
        <v>1929.91</v>
      </c>
    </row>
    <row r="17" spans="2:15" outlineLevel="1" x14ac:dyDescent="0.2">
      <c r="B17" s="1">
        <v>1</v>
      </c>
      <c r="C17" s="3" t="s">
        <v>242</v>
      </c>
      <c r="E17" s="257"/>
      <c r="H17" s="4"/>
      <c r="K17" s="258"/>
      <c r="M17" s="258"/>
      <c r="N17" s="258"/>
      <c r="O17" s="259"/>
    </row>
    <row r="18" spans="2:15" outlineLevel="1" x14ac:dyDescent="0.2">
      <c r="B18" s="1">
        <f>B17+1</f>
        <v>2</v>
      </c>
      <c r="C18" s="1" t="s">
        <v>242</v>
      </c>
      <c r="D18" s="3" t="s">
        <v>88</v>
      </c>
      <c r="E18" s="257" t="s">
        <v>13</v>
      </c>
      <c r="F18" s="3" t="s">
        <v>242</v>
      </c>
      <c r="G18" s="3" t="s">
        <v>96</v>
      </c>
      <c r="H18" s="4" t="s">
        <v>199</v>
      </c>
      <c r="I18" s="3" t="s">
        <v>94</v>
      </c>
      <c r="J18" s="260">
        <f>I30</f>
        <v>0.25</v>
      </c>
      <c r="K18" s="263">
        <v>224.4145</v>
      </c>
      <c r="L18" s="262">
        <v>0</v>
      </c>
      <c r="M18" s="263">
        <f>IF(G18="","",O18-N18)</f>
        <v>56.1</v>
      </c>
      <c r="N18" s="263">
        <f>IF(G18="","",ROUND((O18*L18),2))</f>
        <v>0</v>
      </c>
      <c r="O18" s="264">
        <f>IF(G18="","",ROUND((K18*J18),2))</f>
        <v>56.1</v>
      </c>
    </row>
    <row r="19" spans="2:15" outlineLevel="1" x14ac:dyDescent="0.2">
      <c r="B19" s="1">
        <f t="shared" ref="B19:B31" si="7">B18+1</f>
        <v>3</v>
      </c>
      <c r="C19" s="1" t="s">
        <v>242</v>
      </c>
      <c r="D19" s="3" t="s">
        <v>88</v>
      </c>
      <c r="E19" s="257" t="s">
        <v>13</v>
      </c>
      <c r="F19" s="3" t="s">
        <v>242</v>
      </c>
      <c r="G19" s="3" t="s">
        <v>97</v>
      </c>
      <c r="H19" s="4" t="s">
        <v>198</v>
      </c>
      <c r="I19" s="3" t="s">
        <v>94</v>
      </c>
      <c r="J19" s="260">
        <f>I30</f>
        <v>0.25</v>
      </c>
      <c r="K19" s="263">
        <v>137.18709999999999</v>
      </c>
      <c r="L19" s="262">
        <v>0</v>
      </c>
      <c r="M19" s="263">
        <f t="shared" ref="M19:M31" si="8">IF(G19="","",O19-N19)</f>
        <v>34.299999999999997</v>
      </c>
      <c r="N19" s="263">
        <f t="shared" ref="N19:N31" si="9">IF(G19="","",ROUND((O19*L19),2))</f>
        <v>0</v>
      </c>
      <c r="O19" s="264">
        <f t="shared" ref="O19:O31" si="10">IF(G19="","",ROUND((K19*J19),2))</f>
        <v>34.299999999999997</v>
      </c>
    </row>
    <row r="20" spans="2:15" outlineLevel="1" x14ac:dyDescent="0.2">
      <c r="B20" s="1">
        <f t="shared" si="7"/>
        <v>4</v>
      </c>
      <c r="C20" s="1" t="s">
        <v>242</v>
      </c>
      <c r="D20" s="3" t="s">
        <v>88</v>
      </c>
      <c r="E20" s="257" t="s">
        <v>13</v>
      </c>
      <c r="F20" s="3" t="s">
        <v>242</v>
      </c>
      <c r="G20" s="3" t="s">
        <v>98</v>
      </c>
      <c r="H20" s="4" t="s">
        <v>197</v>
      </c>
      <c r="I20" s="3" t="s">
        <v>94</v>
      </c>
      <c r="J20" s="260">
        <f>I30</f>
        <v>0.25</v>
      </c>
      <c r="K20" s="263">
        <v>148.1044</v>
      </c>
      <c r="L20" s="262">
        <v>0</v>
      </c>
      <c r="M20" s="263">
        <f t="shared" si="8"/>
        <v>37.03</v>
      </c>
      <c r="N20" s="263">
        <f t="shared" si="9"/>
        <v>0</v>
      </c>
      <c r="O20" s="264">
        <f t="shared" si="10"/>
        <v>37.03</v>
      </c>
    </row>
    <row r="21" spans="2:15" outlineLevel="1" x14ac:dyDescent="0.2">
      <c r="B21" s="1">
        <f t="shared" si="7"/>
        <v>5</v>
      </c>
      <c r="C21" s="1" t="s">
        <v>242</v>
      </c>
      <c r="D21" s="3" t="s">
        <v>88</v>
      </c>
      <c r="E21" s="257" t="s">
        <v>13</v>
      </c>
      <c r="F21" s="3" t="s">
        <v>242</v>
      </c>
      <c r="G21" s="3" t="s">
        <v>99</v>
      </c>
      <c r="H21" s="4" t="s">
        <v>254</v>
      </c>
      <c r="I21" s="3" t="s">
        <v>94</v>
      </c>
      <c r="J21" s="260">
        <f>14*I30</f>
        <v>3.5</v>
      </c>
      <c r="K21" s="263">
        <v>421.89499999999998</v>
      </c>
      <c r="L21" s="262">
        <v>0</v>
      </c>
      <c r="M21" s="263">
        <f t="shared" si="8"/>
        <v>1476.63</v>
      </c>
      <c r="N21" s="263">
        <f t="shared" si="9"/>
        <v>0</v>
      </c>
      <c r="O21" s="264">
        <f t="shared" si="10"/>
        <v>1476.63</v>
      </c>
    </row>
    <row r="22" spans="2:15" outlineLevel="1" x14ac:dyDescent="0.2">
      <c r="B22" s="1">
        <f t="shared" si="7"/>
        <v>6</v>
      </c>
      <c r="C22" s="1" t="s">
        <v>242</v>
      </c>
      <c r="D22" s="3" t="s">
        <v>88</v>
      </c>
      <c r="E22" s="257" t="s">
        <v>13</v>
      </c>
      <c r="F22" s="3" t="s">
        <v>242</v>
      </c>
      <c r="G22" s="3" t="s">
        <v>100</v>
      </c>
      <c r="H22" s="4" t="s">
        <v>125</v>
      </c>
      <c r="I22" s="3" t="s">
        <v>94</v>
      </c>
      <c r="J22" s="260">
        <f>I30</f>
        <v>0.25</v>
      </c>
      <c r="K22" s="263">
        <v>330.13929999999999</v>
      </c>
      <c r="L22" s="262">
        <v>0</v>
      </c>
      <c r="M22" s="263">
        <f t="shared" si="8"/>
        <v>82.53</v>
      </c>
      <c r="N22" s="263">
        <f t="shared" si="9"/>
        <v>0</v>
      </c>
      <c r="O22" s="264">
        <f t="shared" si="10"/>
        <v>82.53</v>
      </c>
    </row>
    <row r="23" spans="2:15" outlineLevel="1" x14ac:dyDescent="0.2">
      <c r="B23" s="1">
        <f t="shared" si="7"/>
        <v>7</v>
      </c>
      <c r="C23" s="1" t="s">
        <v>242</v>
      </c>
      <c r="D23" s="3" t="s">
        <v>88</v>
      </c>
      <c r="E23" s="257" t="s">
        <v>13</v>
      </c>
      <c r="F23" s="3" t="s">
        <v>242</v>
      </c>
      <c r="G23" s="3" t="s">
        <v>101</v>
      </c>
      <c r="H23" s="4" t="s">
        <v>255</v>
      </c>
      <c r="I23" s="3" t="s">
        <v>94</v>
      </c>
      <c r="J23" s="260">
        <f>3*I30</f>
        <v>0.75</v>
      </c>
      <c r="K23" s="263">
        <v>320.36759999999998</v>
      </c>
      <c r="L23" s="262">
        <v>0</v>
      </c>
      <c r="M23" s="263">
        <f t="shared" si="8"/>
        <v>240.28</v>
      </c>
      <c r="N23" s="263">
        <f t="shared" si="9"/>
        <v>0</v>
      </c>
      <c r="O23" s="264">
        <f t="shared" si="10"/>
        <v>240.28</v>
      </c>
    </row>
    <row r="24" spans="2:15" outlineLevel="1" x14ac:dyDescent="0.2">
      <c r="B24" s="1">
        <f t="shared" si="7"/>
        <v>8</v>
      </c>
      <c r="C24" s="1" t="s">
        <v>242</v>
      </c>
      <c r="D24" s="3" t="s">
        <v>88</v>
      </c>
      <c r="E24" s="257" t="s">
        <v>13</v>
      </c>
      <c r="F24" s="3" t="s">
        <v>242</v>
      </c>
      <c r="G24" s="3" t="s">
        <v>102</v>
      </c>
      <c r="H24" s="4" t="s">
        <v>256</v>
      </c>
      <c r="I24" s="3" t="s">
        <v>94</v>
      </c>
      <c r="J24" s="260">
        <f>I30</f>
        <v>0.25</v>
      </c>
      <c r="K24" s="263">
        <v>2.8799000000000001</v>
      </c>
      <c r="L24" s="262">
        <v>0</v>
      </c>
      <c r="M24" s="263">
        <f t="shared" si="8"/>
        <v>0.72</v>
      </c>
      <c r="N24" s="263">
        <f t="shared" si="9"/>
        <v>0</v>
      </c>
      <c r="O24" s="264">
        <f t="shared" si="10"/>
        <v>0.72</v>
      </c>
    </row>
    <row r="25" spans="2:15" outlineLevel="1" x14ac:dyDescent="0.2">
      <c r="B25" s="1">
        <f t="shared" si="7"/>
        <v>9</v>
      </c>
      <c r="C25" s="1" t="s">
        <v>242</v>
      </c>
      <c r="D25" s="3" t="s">
        <v>88</v>
      </c>
      <c r="E25" s="257" t="s">
        <v>13</v>
      </c>
      <c r="F25" s="3" t="s">
        <v>242</v>
      </c>
      <c r="G25" s="3" t="s">
        <v>103</v>
      </c>
      <c r="H25" s="4" t="s">
        <v>257</v>
      </c>
      <c r="I25" s="3" t="s">
        <v>94</v>
      </c>
      <c r="J25" s="260">
        <f>I30</f>
        <v>0.25</v>
      </c>
      <c r="K25" s="263">
        <v>9.2946000000000009</v>
      </c>
      <c r="L25" s="262">
        <v>0</v>
      </c>
      <c r="M25" s="263">
        <f t="shared" si="8"/>
        <v>2.3199999999999998</v>
      </c>
      <c r="N25" s="263">
        <f t="shared" si="9"/>
        <v>0</v>
      </c>
      <c r="O25" s="264">
        <f t="shared" si="10"/>
        <v>2.3199999999999998</v>
      </c>
    </row>
    <row r="26" spans="2:15" outlineLevel="1" x14ac:dyDescent="0.2">
      <c r="B26" s="1">
        <f t="shared" si="7"/>
        <v>10</v>
      </c>
      <c r="C26" s="1" t="s">
        <v>242</v>
      </c>
      <c r="D26" s="3" t="s">
        <v>88</v>
      </c>
      <c r="E26" s="257" t="s">
        <v>9</v>
      </c>
      <c r="F26" s="3" t="s">
        <v>242</v>
      </c>
      <c r="G26" s="3" t="s">
        <v>242</v>
      </c>
      <c r="H26" s="4" t="s">
        <v>242</v>
      </c>
      <c r="I26" s="3" t="s">
        <v>242</v>
      </c>
      <c r="J26" s="260" t="s">
        <v>242</v>
      </c>
      <c r="K26" s="263" t="s">
        <v>242</v>
      </c>
      <c r="L26" s="262" t="s">
        <v>242</v>
      </c>
      <c r="M26" s="263" t="str">
        <f t="shared" si="8"/>
        <v/>
      </c>
      <c r="N26" s="263" t="str">
        <f t="shared" si="9"/>
        <v/>
      </c>
      <c r="O26" s="264" t="str">
        <f t="shared" si="10"/>
        <v/>
      </c>
    </row>
    <row r="27" spans="2:15" outlineLevel="1" x14ac:dyDescent="0.2">
      <c r="B27" s="1">
        <f t="shared" si="7"/>
        <v>11</v>
      </c>
      <c r="C27" s="1" t="s">
        <v>242</v>
      </c>
      <c r="D27" s="3" t="s">
        <v>88</v>
      </c>
      <c r="E27" s="257" t="s">
        <v>9</v>
      </c>
      <c r="F27" s="3" t="s">
        <v>242</v>
      </c>
      <c r="G27" s="3" t="s">
        <v>242</v>
      </c>
      <c r="H27" s="4" t="s">
        <v>242</v>
      </c>
      <c r="I27" s="3" t="s">
        <v>242</v>
      </c>
      <c r="J27" s="260" t="s">
        <v>242</v>
      </c>
      <c r="K27" s="263" t="s">
        <v>242</v>
      </c>
      <c r="L27" s="262" t="s">
        <v>242</v>
      </c>
      <c r="M27" s="263" t="str">
        <f t="shared" si="8"/>
        <v/>
      </c>
      <c r="N27" s="263" t="str">
        <f t="shared" si="9"/>
        <v/>
      </c>
      <c r="O27" s="264" t="str">
        <f t="shared" si="10"/>
        <v/>
      </c>
    </row>
    <row r="28" spans="2:15" outlineLevel="1" x14ac:dyDescent="0.2">
      <c r="B28" s="1">
        <f t="shared" si="7"/>
        <v>12</v>
      </c>
      <c r="C28" s="1" t="s">
        <v>242</v>
      </c>
      <c r="D28" s="3" t="s">
        <v>88</v>
      </c>
      <c r="E28" s="257" t="s">
        <v>9</v>
      </c>
      <c r="F28" s="3" t="s">
        <v>242</v>
      </c>
      <c r="G28" s="3" t="s">
        <v>242</v>
      </c>
      <c r="H28" s="36" t="s">
        <v>104</v>
      </c>
      <c r="I28" s="3">
        <v>10</v>
      </c>
      <c r="J28" s="3" t="s">
        <v>105</v>
      </c>
      <c r="K28" s="263" t="s">
        <v>242</v>
      </c>
      <c r="L28" s="262" t="s">
        <v>242</v>
      </c>
      <c r="M28" s="263" t="str">
        <f t="shared" si="8"/>
        <v/>
      </c>
      <c r="N28" s="263" t="str">
        <f t="shared" si="9"/>
        <v/>
      </c>
      <c r="O28" s="264" t="str">
        <f t="shared" si="10"/>
        <v/>
      </c>
    </row>
    <row r="29" spans="2:15" outlineLevel="1" x14ac:dyDescent="0.2">
      <c r="B29" s="1">
        <f t="shared" si="7"/>
        <v>13</v>
      </c>
      <c r="C29" s="1" t="s">
        <v>242</v>
      </c>
      <c r="D29" s="3" t="s">
        <v>88</v>
      </c>
      <c r="E29" s="257" t="s">
        <v>9</v>
      </c>
      <c r="F29" s="3" t="s">
        <v>242</v>
      </c>
      <c r="G29" s="3" t="s">
        <v>242</v>
      </c>
      <c r="H29" s="36" t="s">
        <v>106</v>
      </c>
      <c r="I29" s="3">
        <v>40</v>
      </c>
      <c r="J29" s="260" t="s">
        <v>107</v>
      </c>
      <c r="K29" s="263" t="s">
        <v>242</v>
      </c>
      <c r="L29" s="262" t="s">
        <v>242</v>
      </c>
      <c r="M29" s="263" t="str">
        <f t="shared" si="8"/>
        <v/>
      </c>
      <c r="N29" s="263" t="str">
        <f t="shared" si="9"/>
        <v/>
      </c>
      <c r="O29" s="264" t="str">
        <f t="shared" si="10"/>
        <v/>
      </c>
    </row>
    <row r="30" spans="2:15" outlineLevel="1" x14ac:dyDescent="0.2">
      <c r="B30" s="1">
        <f t="shared" si="7"/>
        <v>14</v>
      </c>
      <c r="C30" s="1" t="s">
        <v>242</v>
      </c>
      <c r="D30" s="3" t="s">
        <v>88</v>
      </c>
      <c r="E30" s="257" t="s">
        <v>9</v>
      </c>
      <c r="F30" s="3" t="s">
        <v>242</v>
      </c>
      <c r="G30" s="3" t="s">
        <v>242</v>
      </c>
      <c r="H30" s="36" t="s">
        <v>108</v>
      </c>
      <c r="I30" s="3">
        <f>I28/I29</f>
        <v>0.25</v>
      </c>
      <c r="J30" s="260" t="s">
        <v>109</v>
      </c>
      <c r="K30" s="263" t="s">
        <v>242</v>
      </c>
      <c r="L30" s="262" t="s">
        <v>242</v>
      </c>
      <c r="M30" s="263" t="str">
        <f t="shared" si="8"/>
        <v/>
      </c>
      <c r="N30" s="263" t="str">
        <f t="shared" si="9"/>
        <v/>
      </c>
      <c r="O30" s="264" t="str">
        <f t="shared" si="10"/>
        <v/>
      </c>
    </row>
    <row r="31" spans="2:15" outlineLevel="1" x14ac:dyDescent="0.2">
      <c r="B31" s="1">
        <f t="shared" si="7"/>
        <v>15</v>
      </c>
      <c r="C31" s="1" t="s">
        <v>242</v>
      </c>
      <c r="D31" s="3" t="s">
        <v>88</v>
      </c>
      <c r="E31" s="257" t="s">
        <v>9</v>
      </c>
      <c r="F31" s="3" t="s">
        <v>242</v>
      </c>
      <c r="G31" s="3" t="s">
        <v>242</v>
      </c>
      <c r="H31" s="4" t="s">
        <v>242</v>
      </c>
      <c r="I31" s="3" t="s">
        <v>242</v>
      </c>
      <c r="J31" s="260" t="s">
        <v>242</v>
      </c>
      <c r="K31" s="263" t="s">
        <v>242</v>
      </c>
      <c r="L31" s="262" t="s">
        <v>242</v>
      </c>
      <c r="M31" s="263" t="str">
        <f t="shared" si="8"/>
        <v/>
      </c>
      <c r="N31" s="263" t="str">
        <f t="shared" si="9"/>
        <v/>
      </c>
      <c r="O31" s="264" t="str">
        <f t="shared" si="10"/>
        <v/>
      </c>
    </row>
    <row r="32" spans="2:15" ht="13.5" collapsed="1" thickBot="1" x14ac:dyDescent="0.25">
      <c r="E32" s="237"/>
      <c r="F32" s="238"/>
      <c r="G32" s="238"/>
      <c r="H32" s="239"/>
      <c r="I32" s="240"/>
      <c r="J32" s="240"/>
      <c r="K32" s="240"/>
      <c r="L32" s="240"/>
      <c r="M32" s="240"/>
      <c r="N32" s="241"/>
      <c r="O32" s="242"/>
    </row>
    <row r="33" spans="2:15" x14ac:dyDescent="0.2">
      <c r="B33" s="243" t="s">
        <v>76</v>
      </c>
      <c r="C33" s="243" t="s">
        <v>77</v>
      </c>
      <c r="E33" s="244" t="s">
        <v>3</v>
      </c>
      <c r="F33" s="245" t="s">
        <v>78</v>
      </c>
      <c r="G33" s="245" t="s">
        <v>19</v>
      </c>
      <c r="H33" s="245" t="s">
        <v>79</v>
      </c>
      <c r="I33" s="245" t="s">
        <v>80</v>
      </c>
      <c r="J33" s="245" t="s">
        <v>81</v>
      </c>
      <c r="K33" s="246" t="s">
        <v>82</v>
      </c>
      <c r="L33" s="245" t="s">
        <v>30</v>
      </c>
      <c r="M33" s="246" t="s">
        <v>31</v>
      </c>
      <c r="N33" s="246" t="s">
        <v>32</v>
      </c>
      <c r="O33" s="247" t="s">
        <v>83</v>
      </c>
    </row>
    <row r="34" spans="2:15" x14ac:dyDescent="0.2">
      <c r="B34" s="248"/>
      <c r="C34" s="249" t="s">
        <v>110</v>
      </c>
      <c r="E34" s="250" t="s">
        <v>13</v>
      </c>
      <c r="F34" s="251" t="s">
        <v>85</v>
      </c>
      <c r="G34" s="251">
        <f>G16+1</f>
        <v>3</v>
      </c>
      <c r="H34" s="252" t="s">
        <v>110</v>
      </c>
      <c r="I34" s="251" t="s">
        <v>86</v>
      </c>
      <c r="J34" s="251" t="s">
        <v>87</v>
      </c>
      <c r="K34" s="253" t="s">
        <v>87</v>
      </c>
      <c r="L34" s="254">
        <f>IF(O34=0,"",ROUND(N34/O34,4))</f>
        <v>0</v>
      </c>
      <c r="M34" s="255">
        <f>SUM(M36:M50)</f>
        <v>1929.91</v>
      </c>
      <c r="N34" s="255">
        <f>SUM(N36:N50)</f>
        <v>0</v>
      </c>
      <c r="O34" s="256">
        <f>SUM(O36:O50)</f>
        <v>1929.91</v>
      </c>
    </row>
    <row r="35" spans="2:15" outlineLevel="1" x14ac:dyDescent="0.2">
      <c r="B35" s="1">
        <v>1</v>
      </c>
      <c r="C35" s="3" t="s">
        <v>242</v>
      </c>
      <c r="E35" s="257"/>
      <c r="H35" s="4"/>
      <c r="K35" s="258"/>
      <c r="M35" s="258"/>
      <c r="N35" s="258"/>
      <c r="O35" s="259"/>
    </row>
    <row r="36" spans="2:15" outlineLevel="1" x14ac:dyDescent="0.2">
      <c r="B36" s="1">
        <f>B35+1</f>
        <v>2</v>
      </c>
      <c r="C36" s="1" t="s">
        <v>242</v>
      </c>
      <c r="D36" s="3" t="s">
        <v>88</v>
      </c>
      <c r="E36" s="257" t="s">
        <v>9</v>
      </c>
      <c r="F36" s="3" t="s">
        <v>242</v>
      </c>
      <c r="G36" s="3" t="s">
        <v>96</v>
      </c>
      <c r="H36" s="4" t="s">
        <v>199</v>
      </c>
      <c r="I36" s="3" t="s">
        <v>94</v>
      </c>
      <c r="J36" s="260">
        <f>I48</f>
        <v>0.25</v>
      </c>
      <c r="K36" s="263">
        <v>224.4145</v>
      </c>
      <c r="L36" s="262">
        <v>0</v>
      </c>
      <c r="M36" s="263">
        <f>IF(G36="","",O36-N36)</f>
        <v>56.1</v>
      </c>
      <c r="N36" s="263">
        <f>IF(G36="","",ROUND((O36*L36),2))</f>
        <v>0</v>
      </c>
      <c r="O36" s="264">
        <f>IF(G36="","",ROUND((K36*J36),2))</f>
        <v>56.1</v>
      </c>
    </row>
    <row r="37" spans="2:15" outlineLevel="1" x14ac:dyDescent="0.2">
      <c r="B37" s="1">
        <f t="shared" ref="B37:B49" si="11">B36+1</f>
        <v>3</v>
      </c>
      <c r="C37" s="1" t="s">
        <v>242</v>
      </c>
      <c r="D37" s="3" t="s">
        <v>88</v>
      </c>
      <c r="E37" s="257" t="s">
        <v>9</v>
      </c>
      <c r="F37" s="3" t="s">
        <v>242</v>
      </c>
      <c r="G37" s="3" t="s">
        <v>97</v>
      </c>
      <c r="H37" s="4" t="s">
        <v>198</v>
      </c>
      <c r="I37" s="3" t="s">
        <v>94</v>
      </c>
      <c r="J37" s="260">
        <f>I48</f>
        <v>0.25</v>
      </c>
      <c r="K37" s="263">
        <v>137.18709999999999</v>
      </c>
      <c r="L37" s="262">
        <v>0</v>
      </c>
      <c r="M37" s="263">
        <f t="shared" ref="M37:M49" si="12">IF(G37="","",O37-N37)</f>
        <v>34.299999999999997</v>
      </c>
      <c r="N37" s="263">
        <f t="shared" ref="N37:N49" si="13">IF(G37="","",ROUND((O37*L37),2))</f>
        <v>0</v>
      </c>
      <c r="O37" s="264">
        <f t="shared" ref="O37:O49" si="14">IF(G37="","",ROUND((K37*J37),2))</f>
        <v>34.299999999999997</v>
      </c>
    </row>
    <row r="38" spans="2:15" outlineLevel="1" x14ac:dyDescent="0.2">
      <c r="B38" s="1">
        <f t="shared" si="11"/>
        <v>4</v>
      </c>
      <c r="C38" s="1" t="s">
        <v>242</v>
      </c>
      <c r="D38" s="3" t="s">
        <v>88</v>
      </c>
      <c r="E38" s="257" t="s">
        <v>9</v>
      </c>
      <c r="F38" s="3" t="s">
        <v>242</v>
      </c>
      <c r="G38" s="3" t="s">
        <v>98</v>
      </c>
      <c r="H38" s="4" t="s">
        <v>197</v>
      </c>
      <c r="I38" s="3" t="s">
        <v>94</v>
      </c>
      <c r="J38" s="260">
        <f>I48</f>
        <v>0.25</v>
      </c>
      <c r="K38" s="263">
        <v>148.1044</v>
      </c>
      <c r="L38" s="262">
        <v>0</v>
      </c>
      <c r="M38" s="263">
        <f t="shared" si="12"/>
        <v>37.03</v>
      </c>
      <c r="N38" s="263">
        <f t="shared" si="13"/>
        <v>0</v>
      </c>
      <c r="O38" s="264">
        <f t="shared" si="14"/>
        <v>37.03</v>
      </c>
    </row>
    <row r="39" spans="2:15" outlineLevel="1" x14ac:dyDescent="0.2">
      <c r="B39" s="1">
        <f t="shared" si="11"/>
        <v>5</v>
      </c>
      <c r="C39" s="1" t="s">
        <v>242</v>
      </c>
      <c r="D39" s="3" t="s">
        <v>88</v>
      </c>
      <c r="E39" s="257" t="s">
        <v>9</v>
      </c>
      <c r="F39" s="3" t="s">
        <v>242</v>
      </c>
      <c r="G39" s="3" t="s">
        <v>99</v>
      </c>
      <c r="H39" s="4" t="s">
        <v>254</v>
      </c>
      <c r="I39" s="3" t="s">
        <v>94</v>
      </c>
      <c r="J39" s="260">
        <f>14*I48</f>
        <v>3.5</v>
      </c>
      <c r="K39" s="263">
        <v>421.89499999999998</v>
      </c>
      <c r="L39" s="262">
        <v>0</v>
      </c>
      <c r="M39" s="263">
        <f t="shared" si="12"/>
        <v>1476.63</v>
      </c>
      <c r="N39" s="263">
        <f t="shared" si="13"/>
        <v>0</v>
      </c>
      <c r="O39" s="264">
        <f t="shared" si="14"/>
        <v>1476.63</v>
      </c>
    </row>
    <row r="40" spans="2:15" outlineLevel="1" x14ac:dyDescent="0.2">
      <c r="B40" s="1">
        <f t="shared" si="11"/>
        <v>6</v>
      </c>
      <c r="C40" s="1" t="s">
        <v>242</v>
      </c>
      <c r="D40" s="3" t="s">
        <v>88</v>
      </c>
      <c r="E40" s="257" t="s">
        <v>9</v>
      </c>
      <c r="F40" s="3" t="s">
        <v>242</v>
      </c>
      <c r="G40" s="3" t="s">
        <v>100</v>
      </c>
      <c r="H40" s="4" t="s">
        <v>125</v>
      </c>
      <c r="I40" s="3" t="s">
        <v>94</v>
      </c>
      <c r="J40" s="260">
        <f>I48</f>
        <v>0.25</v>
      </c>
      <c r="K40" s="263">
        <v>330.13929999999999</v>
      </c>
      <c r="L40" s="262">
        <v>0</v>
      </c>
      <c r="M40" s="263">
        <f t="shared" si="12"/>
        <v>82.53</v>
      </c>
      <c r="N40" s="263">
        <f t="shared" si="13"/>
        <v>0</v>
      </c>
      <c r="O40" s="264">
        <f t="shared" si="14"/>
        <v>82.53</v>
      </c>
    </row>
    <row r="41" spans="2:15" outlineLevel="1" x14ac:dyDescent="0.2">
      <c r="B41" s="1">
        <f t="shared" si="11"/>
        <v>7</v>
      </c>
      <c r="C41" s="1" t="s">
        <v>242</v>
      </c>
      <c r="D41" s="3" t="s">
        <v>88</v>
      </c>
      <c r="E41" s="257" t="s">
        <v>9</v>
      </c>
      <c r="F41" s="3" t="s">
        <v>242</v>
      </c>
      <c r="G41" s="3" t="s">
        <v>101</v>
      </c>
      <c r="H41" s="4" t="s">
        <v>255</v>
      </c>
      <c r="I41" s="3" t="s">
        <v>94</v>
      </c>
      <c r="J41" s="260">
        <f>3*I48</f>
        <v>0.75</v>
      </c>
      <c r="K41" s="263">
        <v>320.36759999999998</v>
      </c>
      <c r="L41" s="262">
        <v>0</v>
      </c>
      <c r="M41" s="263">
        <f t="shared" si="12"/>
        <v>240.28</v>
      </c>
      <c r="N41" s="263">
        <f t="shared" si="13"/>
        <v>0</v>
      </c>
      <c r="O41" s="264">
        <f t="shared" si="14"/>
        <v>240.28</v>
      </c>
    </row>
    <row r="42" spans="2:15" outlineLevel="1" x14ac:dyDescent="0.2">
      <c r="B42" s="1">
        <f t="shared" si="11"/>
        <v>8</v>
      </c>
      <c r="C42" s="1" t="s">
        <v>242</v>
      </c>
      <c r="D42" s="3" t="s">
        <v>88</v>
      </c>
      <c r="E42" s="257" t="s">
        <v>9</v>
      </c>
      <c r="F42" s="3" t="s">
        <v>242</v>
      </c>
      <c r="G42" s="3" t="s">
        <v>102</v>
      </c>
      <c r="H42" s="4" t="s">
        <v>256</v>
      </c>
      <c r="I42" s="3" t="s">
        <v>94</v>
      </c>
      <c r="J42" s="260">
        <f>I48</f>
        <v>0.25</v>
      </c>
      <c r="K42" s="263">
        <v>2.8799000000000001</v>
      </c>
      <c r="L42" s="262">
        <v>0</v>
      </c>
      <c r="M42" s="263">
        <f t="shared" si="12"/>
        <v>0.72</v>
      </c>
      <c r="N42" s="263">
        <f t="shared" si="13"/>
        <v>0</v>
      </c>
      <c r="O42" s="264">
        <f t="shared" si="14"/>
        <v>0.72</v>
      </c>
    </row>
    <row r="43" spans="2:15" outlineLevel="1" x14ac:dyDescent="0.2">
      <c r="B43" s="1">
        <f t="shared" si="11"/>
        <v>9</v>
      </c>
      <c r="C43" s="1" t="s">
        <v>242</v>
      </c>
      <c r="D43" s="3" t="s">
        <v>88</v>
      </c>
      <c r="E43" s="257" t="s">
        <v>9</v>
      </c>
      <c r="F43" s="3" t="s">
        <v>242</v>
      </c>
      <c r="G43" s="3" t="s">
        <v>103</v>
      </c>
      <c r="H43" s="4" t="s">
        <v>257</v>
      </c>
      <c r="I43" s="3" t="s">
        <v>94</v>
      </c>
      <c r="J43" s="260">
        <f>I48</f>
        <v>0.25</v>
      </c>
      <c r="K43" s="263">
        <v>9.2946000000000009</v>
      </c>
      <c r="L43" s="262">
        <v>0</v>
      </c>
      <c r="M43" s="263">
        <f t="shared" si="12"/>
        <v>2.3199999999999998</v>
      </c>
      <c r="N43" s="263">
        <f t="shared" si="13"/>
        <v>0</v>
      </c>
      <c r="O43" s="264">
        <f t="shared" si="14"/>
        <v>2.3199999999999998</v>
      </c>
    </row>
    <row r="44" spans="2:15" outlineLevel="1" x14ac:dyDescent="0.2">
      <c r="B44" s="1">
        <f t="shared" si="11"/>
        <v>10</v>
      </c>
      <c r="C44" s="1" t="s">
        <v>242</v>
      </c>
      <c r="D44" s="3" t="s">
        <v>88</v>
      </c>
      <c r="E44" s="257" t="s">
        <v>9</v>
      </c>
      <c r="F44" s="3" t="s">
        <v>242</v>
      </c>
      <c r="G44" s="3" t="s">
        <v>242</v>
      </c>
      <c r="H44" s="4" t="s">
        <v>242</v>
      </c>
      <c r="I44" s="3" t="s">
        <v>242</v>
      </c>
      <c r="J44" s="260" t="s">
        <v>242</v>
      </c>
      <c r="K44" s="263" t="s">
        <v>242</v>
      </c>
      <c r="L44" s="262" t="s">
        <v>242</v>
      </c>
      <c r="M44" s="263" t="str">
        <f t="shared" si="12"/>
        <v/>
      </c>
      <c r="N44" s="263" t="str">
        <f t="shared" si="13"/>
        <v/>
      </c>
      <c r="O44" s="264" t="str">
        <f t="shared" si="14"/>
        <v/>
      </c>
    </row>
    <row r="45" spans="2:15" outlineLevel="1" x14ac:dyDescent="0.2">
      <c r="B45" s="1">
        <f t="shared" si="11"/>
        <v>11</v>
      </c>
      <c r="C45" s="1" t="s">
        <v>242</v>
      </c>
      <c r="D45" s="3" t="s">
        <v>88</v>
      </c>
      <c r="E45" s="257" t="s">
        <v>9</v>
      </c>
      <c r="F45" s="3" t="s">
        <v>242</v>
      </c>
      <c r="G45" s="3" t="s">
        <v>242</v>
      </c>
      <c r="H45" s="4" t="s">
        <v>242</v>
      </c>
      <c r="I45" s="3" t="s">
        <v>242</v>
      </c>
      <c r="J45" s="260" t="s">
        <v>242</v>
      </c>
      <c r="K45" s="263" t="s">
        <v>242</v>
      </c>
      <c r="L45" s="262" t="s">
        <v>242</v>
      </c>
      <c r="M45" s="263" t="str">
        <f t="shared" si="12"/>
        <v/>
      </c>
      <c r="N45" s="263" t="str">
        <f t="shared" si="13"/>
        <v/>
      </c>
      <c r="O45" s="264" t="str">
        <f t="shared" si="14"/>
        <v/>
      </c>
    </row>
    <row r="46" spans="2:15" outlineLevel="1" x14ac:dyDescent="0.2">
      <c r="B46" s="1">
        <f t="shared" si="11"/>
        <v>12</v>
      </c>
      <c r="C46" s="1" t="s">
        <v>242</v>
      </c>
      <c r="D46" s="3" t="s">
        <v>88</v>
      </c>
      <c r="E46" s="257" t="s">
        <v>9</v>
      </c>
      <c r="F46" s="3" t="s">
        <v>242</v>
      </c>
      <c r="G46" s="3" t="s">
        <v>242</v>
      </c>
      <c r="H46" s="36" t="s">
        <v>104</v>
      </c>
      <c r="I46" s="3">
        <v>10</v>
      </c>
      <c r="J46" s="3" t="s">
        <v>105</v>
      </c>
      <c r="K46" s="263" t="s">
        <v>242</v>
      </c>
      <c r="L46" s="262" t="s">
        <v>242</v>
      </c>
      <c r="M46" s="263" t="str">
        <f t="shared" si="12"/>
        <v/>
      </c>
      <c r="N46" s="263" t="str">
        <f t="shared" si="13"/>
        <v/>
      </c>
      <c r="O46" s="264" t="str">
        <f t="shared" si="14"/>
        <v/>
      </c>
    </row>
    <row r="47" spans="2:15" outlineLevel="1" x14ac:dyDescent="0.2">
      <c r="B47" s="1">
        <f t="shared" si="11"/>
        <v>13</v>
      </c>
      <c r="C47" s="1" t="s">
        <v>242</v>
      </c>
      <c r="D47" s="3" t="s">
        <v>88</v>
      </c>
      <c r="E47" s="257" t="s">
        <v>9</v>
      </c>
      <c r="F47" s="3" t="s">
        <v>242</v>
      </c>
      <c r="G47" s="3" t="s">
        <v>242</v>
      </c>
      <c r="H47" s="36" t="s">
        <v>106</v>
      </c>
      <c r="I47" s="3">
        <v>40</v>
      </c>
      <c r="J47" s="260" t="s">
        <v>107</v>
      </c>
      <c r="K47" s="263" t="s">
        <v>242</v>
      </c>
      <c r="L47" s="262" t="s">
        <v>242</v>
      </c>
      <c r="M47" s="263" t="str">
        <f t="shared" si="12"/>
        <v/>
      </c>
      <c r="N47" s="263" t="str">
        <f t="shared" si="13"/>
        <v/>
      </c>
      <c r="O47" s="264" t="str">
        <f t="shared" si="14"/>
        <v/>
      </c>
    </row>
    <row r="48" spans="2:15" outlineLevel="1" x14ac:dyDescent="0.2">
      <c r="B48" s="1">
        <f t="shared" si="11"/>
        <v>14</v>
      </c>
      <c r="C48" s="1" t="s">
        <v>242</v>
      </c>
      <c r="D48" s="3" t="s">
        <v>88</v>
      </c>
      <c r="E48" s="257" t="s">
        <v>9</v>
      </c>
      <c r="F48" s="3" t="s">
        <v>242</v>
      </c>
      <c r="G48" s="3" t="s">
        <v>242</v>
      </c>
      <c r="H48" s="36" t="s">
        <v>108</v>
      </c>
      <c r="I48" s="3">
        <f>I46/I47</f>
        <v>0.25</v>
      </c>
      <c r="J48" s="260" t="s">
        <v>109</v>
      </c>
      <c r="K48" s="263" t="s">
        <v>242</v>
      </c>
      <c r="L48" s="262" t="s">
        <v>242</v>
      </c>
      <c r="M48" s="263" t="str">
        <f t="shared" si="12"/>
        <v/>
      </c>
      <c r="N48" s="263" t="str">
        <f t="shared" si="13"/>
        <v/>
      </c>
      <c r="O48" s="264" t="str">
        <f t="shared" si="14"/>
        <v/>
      </c>
    </row>
    <row r="49" spans="2:16" outlineLevel="1" x14ac:dyDescent="0.2">
      <c r="B49" s="1">
        <f t="shared" si="11"/>
        <v>15</v>
      </c>
      <c r="C49" s="1" t="s">
        <v>242</v>
      </c>
      <c r="D49" s="3" t="s">
        <v>88</v>
      </c>
      <c r="E49" s="257" t="s">
        <v>9</v>
      </c>
      <c r="F49" s="3" t="s">
        <v>242</v>
      </c>
      <c r="G49" s="3" t="s">
        <v>242</v>
      </c>
      <c r="H49" s="4" t="s">
        <v>242</v>
      </c>
      <c r="I49" s="3" t="s">
        <v>242</v>
      </c>
      <c r="J49" s="260" t="s">
        <v>242</v>
      </c>
      <c r="K49" s="263" t="s">
        <v>242</v>
      </c>
      <c r="L49" s="262" t="s">
        <v>242</v>
      </c>
      <c r="M49" s="263" t="str">
        <f t="shared" si="12"/>
        <v/>
      </c>
      <c r="N49" s="263" t="str">
        <f t="shared" si="13"/>
        <v/>
      </c>
      <c r="O49" s="264" t="str">
        <f t="shared" si="14"/>
        <v/>
      </c>
    </row>
    <row r="50" spans="2:16" ht="13.5" collapsed="1" thickBot="1" x14ac:dyDescent="0.25">
      <c r="E50" s="237"/>
      <c r="F50" s="238"/>
      <c r="G50" s="238"/>
      <c r="H50" s="239"/>
      <c r="I50" s="240"/>
      <c r="J50" s="240"/>
      <c r="K50" s="240"/>
      <c r="L50" s="240"/>
      <c r="M50" s="240"/>
      <c r="N50" s="241"/>
      <c r="O50" s="242"/>
    </row>
    <row r="51" spans="2:16" x14ac:dyDescent="0.2">
      <c r="B51" s="243" t="s">
        <v>76</v>
      </c>
      <c r="C51" s="243" t="s">
        <v>77</v>
      </c>
      <c r="E51" s="244" t="s">
        <v>3</v>
      </c>
      <c r="F51" s="245" t="s">
        <v>78</v>
      </c>
      <c r="G51" s="245" t="s">
        <v>19</v>
      </c>
      <c r="H51" s="245" t="s">
        <v>79</v>
      </c>
      <c r="I51" s="245" t="s">
        <v>80</v>
      </c>
      <c r="J51" s="245" t="s">
        <v>81</v>
      </c>
      <c r="K51" s="246" t="s">
        <v>82</v>
      </c>
      <c r="L51" s="245" t="s">
        <v>30</v>
      </c>
      <c r="M51" s="246" t="s">
        <v>31</v>
      </c>
      <c r="N51" s="246" t="s">
        <v>32</v>
      </c>
      <c r="O51" s="247" t="s">
        <v>83</v>
      </c>
    </row>
    <row r="52" spans="2:16" x14ac:dyDescent="0.2">
      <c r="B52" s="248"/>
      <c r="C52" s="249" t="s">
        <v>111</v>
      </c>
      <c r="E52" s="250" t="s">
        <v>13</v>
      </c>
      <c r="F52" s="251" t="s">
        <v>85</v>
      </c>
      <c r="G52" s="251">
        <f>G34+1</f>
        <v>4</v>
      </c>
      <c r="H52" s="252" t="s">
        <v>227</v>
      </c>
      <c r="I52" s="251" t="s">
        <v>112</v>
      </c>
      <c r="J52" s="251" t="s">
        <v>87</v>
      </c>
      <c r="K52" s="253" t="s">
        <v>87</v>
      </c>
      <c r="L52" s="254">
        <f>IF(O52=0,"",ROUND(N52/O52,4))</f>
        <v>1.3299999999999999E-2</v>
      </c>
      <c r="M52" s="271">
        <f>O52-N52</f>
        <v>2.23</v>
      </c>
      <c r="N52" s="271">
        <f>ROUND(O61/I53,2)</f>
        <v>0.03</v>
      </c>
      <c r="O52" s="272">
        <f>ROUND(O75,2)</f>
        <v>2.2599999999999998</v>
      </c>
    </row>
    <row r="53" spans="2:16" outlineLevel="1" x14ac:dyDescent="0.2">
      <c r="B53" s="1">
        <v>1</v>
      </c>
      <c r="C53" s="3" t="s">
        <v>242</v>
      </c>
      <c r="E53" s="257"/>
      <c r="H53" s="36" t="s">
        <v>113</v>
      </c>
      <c r="I53" s="3">
        <v>1500</v>
      </c>
      <c r="J53" s="3" t="s">
        <v>114</v>
      </c>
      <c r="K53" s="258"/>
      <c r="M53" s="258"/>
      <c r="N53" s="258"/>
      <c r="O53" s="259"/>
    </row>
    <row r="54" spans="2:16" outlineLevel="1" x14ac:dyDescent="0.2">
      <c r="B54" s="1">
        <f>B53+1</f>
        <v>2</v>
      </c>
      <c r="C54" s="1" t="s">
        <v>242</v>
      </c>
      <c r="D54" s="3" t="s">
        <v>88</v>
      </c>
      <c r="E54" s="257" t="s">
        <v>13</v>
      </c>
      <c r="F54" s="3" t="s">
        <v>242</v>
      </c>
      <c r="G54" s="273" t="s">
        <v>115</v>
      </c>
      <c r="H54" s="274"/>
      <c r="I54" s="275" t="s">
        <v>116</v>
      </c>
      <c r="J54" s="276" t="s">
        <v>117</v>
      </c>
      <c r="K54" s="276"/>
      <c r="L54" s="277" t="s">
        <v>118</v>
      </c>
      <c r="M54" s="277"/>
      <c r="N54" s="278"/>
      <c r="O54" s="279" t="s">
        <v>119</v>
      </c>
    </row>
    <row r="55" spans="2:16" outlineLevel="1" x14ac:dyDescent="0.2">
      <c r="B55" s="1">
        <f t="shared" ref="B55:B76" si="15">B54+1</f>
        <v>3</v>
      </c>
      <c r="C55" s="1" t="s">
        <v>242</v>
      </c>
      <c r="D55" s="3" t="s">
        <v>88</v>
      </c>
      <c r="E55" s="257" t="s">
        <v>13</v>
      </c>
      <c r="F55" s="3" t="s">
        <v>242</v>
      </c>
      <c r="G55" s="280"/>
      <c r="H55" s="4"/>
      <c r="J55" s="260" t="s">
        <v>120</v>
      </c>
      <c r="K55" s="263" t="s">
        <v>121</v>
      </c>
      <c r="L55" s="262" t="s">
        <v>122</v>
      </c>
      <c r="M55" s="263" t="s">
        <v>123</v>
      </c>
      <c r="N55" s="263"/>
      <c r="O55" s="264" t="s">
        <v>124</v>
      </c>
    </row>
    <row r="56" spans="2:16" outlineLevel="1" x14ac:dyDescent="0.2">
      <c r="B56" s="1">
        <f t="shared" si="15"/>
        <v>4</v>
      </c>
      <c r="C56" s="1" t="s">
        <v>242</v>
      </c>
      <c r="D56" s="3" t="s">
        <v>88</v>
      </c>
      <c r="E56" s="257" t="s">
        <v>13</v>
      </c>
      <c r="F56" s="3" t="s">
        <v>242</v>
      </c>
      <c r="G56" s="280" t="s">
        <v>100</v>
      </c>
      <c r="H56" s="4" t="s">
        <v>125</v>
      </c>
      <c r="I56" s="3">
        <v>1</v>
      </c>
      <c r="J56" s="281">
        <v>1</v>
      </c>
      <c r="K56" s="281">
        <v>0</v>
      </c>
      <c r="L56" s="281">
        <v>330.13929999999999</v>
      </c>
      <c r="M56" s="281">
        <v>108.142</v>
      </c>
      <c r="N56" s="263"/>
      <c r="O56" s="282">
        <v>330.13929999999999</v>
      </c>
    </row>
    <row r="57" spans="2:16" outlineLevel="1" x14ac:dyDescent="0.2">
      <c r="B57" s="1">
        <f t="shared" si="15"/>
        <v>5</v>
      </c>
      <c r="C57" s="1" t="s">
        <v>242</v>
      </c>
      <c r="D57" s="3" t="s">
        <v>88</v>
      </c>
      <c r="E57" s="257" t="s">
        <v>13</v>
      </c>
      <c r="F57" s="3" t="s">
        <v>242</v>
      </c>
      <c r="G57" s="280" t="s">
        <v>126</v>
      </c>
      <c r="H57" s="4" t="s">
        <v>127</v>
      </c>
      <c r="I57" s="3">
        <v>2</v>
      </c>
      <c r="J57" s="281">
        <v>1</v>
      </c>
      <c r="K57" s="281">
        <v>0</v>
      </c>
      <c r="L57" s="281">
        <v>100.6741</v>
      </c>
      <c r="M57" s="281">
        <v>65.310100000000006</v>
      </c>
      <c r="N57" s="263"/>
      <c r="O57" s="282">
        <v>201.34819999999999</v>
      </c>
    </row>
    <row r="58" spans="2:16" outlineLevel="1" x14ac:dyDescent="0.2">
      <c r="B58" s="1">
        <f t="shared" si="15"/>
        <v>6</v>
      </c>
      <c r="C58" s="1" t="s">
        <v>242</v>
      </c>
      <c r="D58" s="3" t="s">
        <v>88</v>
      </c>
      <c r="E58" s="257" t="s">
        <v>13</v>
      </c>
      <c r="F58" s="3" t="s">
        <v>242</v>
      </c>
      <c r="G58" s="283"/>
      <c r="H58" s="284"/>
      <c r="I58" s="285"/>
      <c r="J58" s="286"/>
      <c r="K58" s="287"/>
      <c r="L58" s="288" t="s">
        <v>128</v>
      </c>
      <c r="M58" s="288"/>
      <c r="N58" s="288"/>
      <c r="O58" s="289">
        <v>531.48749999999995</v>
      </c>
    </row>
    <row r="59" spans="2:16" outlineLevel="1" x14ac:dyDescent="0.2">
      <c r="B59" s="1">
        <f t="shared" si="15"/>
        <v>7</v>
      </c>
      <c r="C59" s="1" t="s">
        <v>242</v>
      </c>
      <c r="D59" s="3" t="s">
        <v>88</v>
      </c>
      <c r="E59" s="257" t="s">
        <v>13</v>
      </c>
      <c r="F59" s="3" t="s">
        <v>242</v>
      </c>
      <c r="G59" s="273" t="s">
        <v>129</v>
      </c>
      <c r="H59" s="274"/>
      <c r="I59" s="275" t="s">
        <v>116</v>
      </c>
      <c r="J59" s="290" t="s">
        <v>80</v>
      </c>
      <c r="K59" s="278"/>
      <c r="L59" s="291" t="s">
        <v>118</v>
      </c>
      <c r="M59" s="3"/>
      <c r="N59" s="278"/>
      <c r="O59" s="292" t="s">
        <v>130</v>
      </c>
    </row>
    <row r="60" spans="2:16" outlineLevel="1" x14ac:dyDescent="0.2">
      <c r="B60" s="1">
        <f t="shared" si="15"/>
        <v>8</v>
      </c>
      <c r="C60" s="1" t="s">
        <v>242</v>
      </c>
      <c r="D60" s="3" t="s">
        <v>88</v>
      </c>
      <c r="E60" s="257" t="s">
        <v>13</v>
      </c>
      <c r="F60" s="3" t="s">
        <v>242</v>
      </c>
      <c r="G60" s="280" t="s">
        <v>131</v>
      </c>
      <c r="H60" s="4" t="s">
        <v>132</v>
      </c>
      <c r="I60" s="3">
        <v>2</v>
      </c>
      <c r="J60" s="260" t="s">
        <v>109</v>
      </c>
      <c r="K60" s="263"/>
      <c r="L60" s="281">
        <v>23.782399999999999</v>
      </c>
      <c r="M60" s="263"/>
      <c r="N60" s="263"/>
      <c r="O60" s="282">
        <v>47.564799999999998</v>
      </c>
    </row>
    <row r="61" spans="2:16" outlineLevel="1" x14ac:dyDescent="0.2">
      <c r="B61" s="1">
        <f t="shared" si="15"/>
        <v>9</v>
      </c>
      <c r="C61" s="1" t="s">
        <v>242</v>
      </c>
      <c r="D61" s="3" t="s">
        <v>88</v>
      </c>
      <c r="E61" s="257" t="s">
        <v>13</v>
      </c>
      <c r="F61" s="3" t="s">
        <v>242</v>
      </c>
      <c r="G61" s="280"/>
      <c r="H61" s="4"/>
      <c r="I61" s="293" t="s">
        <v>133</v>
      </c>
      <c r="J61" s="293"/>
      <c r="K61" s="293"/>
      <c r="L61" s="293"/>
      <c r="M61" s="293"/>
      <c r="N61" s="293"/>
      <c r="O61" s="282">
        <v>47.564799999999998</v>
      </c>
    </row>
    <row r="62" spans="2:16" outlineLevel="1" x14ac:dyDescent="0.2">
      <c r="B62" s="1">
        <f t="shared" si="15"/>
        <v>10</v>
      </c>
      <c r="C62" s="1" t="s">
        <v>242</v>
      </c>
      <c r="D62" s="3" t="s">
        <v>88</v>
      </c>
      <c r="E62" s="257" t="s">
        <v>13</v>
      </c>
      <c r="F62" s="3" t="s">
        <v>242</v>
      </c>
      <c r="G62" s="280"/>
      <c r="H62" s="4"/>
      <c r="I62" s="293" t="s">
        <v>134</v>
      </c>
      <c r="J62" s="293"/>
      <c r="K62" s="293"/>
      <c r="L62" s="293"/>
      <c r="M62" s="293"/>
      <c r="N62" s="293"/>
      <c r="O62" s="282">
        <v>579.05229999999995</v>
      </c>
    </row>
    <row r="63" spans="2:16" outlineLevel="1" x14ac:dyDescent="0.2">
      <c r="B63" s="1">
        <f t="shared" si="15"/>
        <v>11</v>
      </c>
      <c r="C63" s="1" t="s">
        <v>242</v>
      </c>
      <c r="D63" s="3" t="s">
        <v>88</v>
      </c>
      <c r="E63" s="257" t="s">
        <v>13</v>
      </c>
      <c r="F63" s="3" t="s">
        <v>242</v>
      </c>
      <c r="G63" s="280"/>
      <c r="H63" s="4"/>
      <c r="I63" s="293" t="s">
        <v>135</v>
      </c>
      <c r="J63" s="293"/>
      <c r="K63" s="293"/>
      <c r="L63" s="293"/>
      <c r="M63" s="293"/>
      <c r="N63" s="293"/>
      <c r="O63" s="282">
        <v>0.38600000000000001</v>
      </c>
      <c r="P63" s="294"/>
    </row>
    <row r="64" spans="2:16" outlineLevel="1" x14ac:dyDescent="0.2">
      <c r="B64" s="1">
        <f t="shared" si="15"/>
        <v>12</v>
      </c>
      <c r="C64" s="1" t="s">
        <v>242</v>
      </c>
      <c r="D64" s="3" t="s">
        <v>88</v>
      </c>
      <c r="E64" s="257" t="s">
        <v>13</v>
      </c>
      <c r="F64" s="3" t="s">
        <v>242</v>
      </c>
      <c r="G64" s="283"/>
      <c r="H64" s="284"/>
      <c r="I64" s="285"/>
      <c r="J64" s="286"/>
      <c r="K64" s="287"/>
      <c r="L64" s="288" t="s">
        <v>136</v>
      </c>
      <c r="M64" s="288"/>
      <c r="N64" s="288"/>
      <c r="O64" s="289">
        <v>3.0599999999999999E-2</v>
      </c>
    </row>
    <row r="65" spans="2:15" outlineLevel="1" x14ac:dyDescent="0.2">
      <c r="B65" s="1">
        <f t="shared" si="15"/>
        <v>13</v>
      </c>
      <c r="C65" s="1" t="s">
        <v>242</v>
      </c>
      <c r="D65" s="3" t="s">
        <v>88</v>
      </c>
      <c r="E65" s="257" t="s">
        <v>13</v>
      </c>
      <c r="F65" s="3" t="s">
        <v>242</v>
      </c>
      <c r="G65" s="273" t="s">
        <v>137</v>
      </c>
      <c r="H65" s="274"/>
      <c r="I65" s="275" t="s">
        <v>116</v>
      </c>
      <c r="J65" s="290" t="s">
        <v>80</v>
      </c>
      <c r="K65" s="278"/>
      <c r="L65" s="291" t="s">
        <v>138</v>
      </c>
      <c r="M65" s="3"/>
      <c r="N65" s="278"/>
      <c r="O65" s="292" t="s">
        <v>139</v>
      </c>
    </row>
    <row r="66" spans="2:15" outlineLevel="1" x14ac:dyDescent="0.2">
      <c r="B66" s="1">
        <f t="shared" si="15"/>
        <v>14</v>
      </c>
      <c r="C66" s="1" t="s">
        <v>242</v>
      </c>
      <c r="D66" s="3" t="s">
        <v>88</v>
      </c>
      <c r="E66" s="257" t="s">
        <v>13</v>
      </c>
      <c r="F66" s="3" t="s">
        <v>242</v>
      </c>
      <c r="G66" s="280" t="s">
        <v>140</v>
      </c>
      <c r="H66" s="295" t="s">
        <v>141</v>
      </c>
      <c r="I66" s="296">
        <v>4.4999999999999999E-4</v>
      </c>
      <c r="J66" s="260" t="s">
        <v>142</v>
      </c>
      <c r="K66" s="263"/>
      <c r="L66" s="297">
        <v>4103.1000000000004</v>
      </c>
      <c r="M66" s="263"/>
      <c r="N66" s="263"/>
      <c r="O66" s="282">
        <f>L66*I66</f>
        <v>1.846395</v>
      </c>
    </row>
    <row r="67" spans="2:15" outlineLevel="1" x14ac:dyDescent="0.2">
      <c r="B67" s="1">
        <f t="shared" si="15"/>
        <v>15</v>
      </c>
      <c r="C67" s="1" t="s">
        <v>242</v>
      </c>
      <c r="D67" s="3" t="s">
        <v>88</v>
      </c>
      <c r="E67" s="257" t="s">
        <v>13</v>
      </c>
      <c r="F67" s="3" t="s">
        <v>242</v>
      </c>
      <c r="G67" s="283"/>
      <c r="H67" s="284"/>
      <c r="I67" s="298" t="s">
        <v>143</v>
      </c>
      <c r="J67" s="298"/>
      <c r="K67" s="298"/>
      <c r="L67" s="298"/>
      <c r="M67" s="298"/>
      <c r="N67" s="298"/>
      <c r="O67" s="289"/>
    </row>
    <row r="68" spans="2:15" outlineLevel="1" x14ac:dyDescent="0.2">
      <c r="B68" s="1">
        <f t="shared" si="15"/>
        <v>16</v>
      </c>
      <c r="C68" s="1" t="s">
        <v>242</v>
      </c>
      <c r="D68" s="3" t="s">
        <v>88</v>
      </c>
      <c r="E68" s="257" t="s">
        <v>13</v>
      </c>
      <c r="F68" s="3" t="s">
        <v>242</v>
      </c>
      <c r="G68" s="273" t="s">
        <v>144</v>
      </c>
      <c r="H68" s="274"/>
      <c r="I68" s="275" t="s">
        <v>116</v>
      </c>
      <c r="J68" s="290" t="s">
        <v>80</v>
      </c>
      <c r="K68" s="278"/>
      <c r="L68" s="291" t="s">
        <v>139</v>
      </c>
      <c r="M68" s="3"/>
      <c r="N68" s="278"/>
      <c r="O68" s="292" t="s">
        <v>139</v>
      </c>
    </row>
    <row r="69" spans="2:15" outlineLevel="1" x14ac:dyDescent="0.2">
      <c r="B69" s="1">
        <f t="shared" si="15"/>
        <v>17</v>
      </c>
      <c r="C69" s="1" t="s">
        <v>242</v>
      </c>
      <c r="D69" s="3" t="s">
        <v>88</v>
      </c>
      <c r="E69" s="257" t="s">
        <v>13</v>
      </c>
      <c r="F69" s="3" t="s">
        <v>242</v>
      </c>
      <c r="G69" s="280"/>
      <c r="H69" s="4"/>
      <c r="I69" s="298" t="s">
        <v>145</v>
      </c>
      <c r="J69" s="298"/>
      <c r="K69" s="298"/>
      <c r="L69" s="298"/>
      <c r="M69" s="298"/>
      <c r="N69" s="298"/>
      <c r="O69" s="282"/>
    </row>
    <row r="70" spans="2:15" outlineLevel="1" x14ac:dyDescent="0.2">
      <c r="B70" s="1">
        <f t="shared" si="15"/>
        <v>18</v>
      </c>
      <c r="C70" s="1" t="s">
        <v>242</v>
      </c>
      <c r="D70" s="3" t="s">
        <v>88</v>
      </c>
      <c r="E70" s="257" t="s">
        <v>13</v>
      </c>
      <c r="F70" s="3" t="s">
        <v>242</v>
      </c>
      <c r="G70" s="273" t="s">
        <v>146</v>
      </c>
      <c r="H70" s="274"/>
      <c r="I70" s="275" t="s">
        <v>19</v>
      </c>
      <c r="J70" s="290" t="s">
        <v>116</v>
      </c>
      <c r="K70" s="278" t="s">
        <v>80</v>
      </c>
      <c r="L70" s="291"/>
      <c r="M70" s="278" t="s">
        <v>139</v>
      </c>
      <c r="N70" s="299"/>
      <c r="O70" s="292" t="s">
        <v>139</v>
      </c>
    </row>
    <row r="71" spans="2:15" outlineLevel="1" x14ac:dyDescent="0.2">
      <c r="B71" s="1">
        <f t="shared" si="15"/>
        <v>19</v>
      </c>
      <c r="C71" s="1" t="s">
        <v>242</v>
      </c>
      <c r="D71" s="3" t="s">
        <v>88</v>
      </c>
      <c r="E71" s="257" t="s">
        <v>13</v>
      </c>
      <c r="F71" s="3" t="s">
        <v>242</v>
      </c>
      <c r="G71" s="283"/>
      <c r="H71" s="284"/>
      <c r="I71" s="298" t="s">
        <v>147</v>
      </c>
      <c r="J71" s="298"/>
      <c r="K71" s="298"/>
      <c r="L71" s="298"/>
      <c r="M71" s="298"/>
      <c r="N71" s="298"/>
      <c r="O71" s="289"/>
    </row>
    <row r="72" spans="2:15" outlineLevel="1" x14ac:dyDescent="0.2">
      <c r="B72" s="1">
        <f t="shared" si="15"/>
        <v>20</v>
      </c>
      <c r="C72" s="1" t="s">
        <v>242</v>
      </c>
      <c r="D72" s="3" t="s">
        <v>88</v>
      </c>
      <c r="E72" s="257" t="s">
        <v>13</v>
      </c>
      <c r="F72" s="3" t="s">
        <v>242</v>
      </c>
      <c r="G72" s="273" t="s">
        <v>148</v>
      </c>
      <c r="H72" s="274"/>
      <c r="I72" s="275" t="s">
        <v>116</v>
      </c>
      <c r="J72" s="290" t="s">
        <v>80</v>
      </c>
      <c r="K72" s="278" t="s">
        <v>149</v>
      </c>
      <c r="L72" s="291"/>
      <c r="M72" s="278"/>
      <c r="N72" s="278" t="s">
        <v>150</v>
      </c>
      <c r="O72" s="292" t="s">
        <v>139</v>
      </c>
    </row>
    <row r="73" spans="2:15" outlineLevel="1" x14ac:dyDescent="0.2">
      <c r="B73" s="1">
        <f t="shared" si="15"/>
        <v>21</v>
      </c>
      <c r="C73" s="1" t="s">
        <v>242</v>
      </c>
      <c r="D73" s="3" t="s">
        <v>88</v>
      </c>
      <c r="E73" s="257" t="s">
        <v>13</v>
      </c>
      <c r="F73" s="3" t="s">
        <v>242</v>
      </c>
      <c r="G73" s="280"/>
      <c r="H73" s="4"/>
      <c r="J73" s="260"/>
      <c r="K73" s="263" t="s">
        <v>151</v>
      </c>
      <c r="L73" s="262" t="s">
        <v>152</v>
      </c>
      <c r="M73" s="263" t="s">
        <v>153</v>
      </c>
      <c r="N73" s="263"/>
      <c r="O73" s="282"/>
    </row>
    <row r="74" spans="2:15" outlineLevel="1" x14ac:dyDescent="0.2">
      <c r="B74" s="1">
        <f t="shared" si="15"/>
        <v>22</v>
      </c>
      <c r="C74" s="1" t="s">
        <v>242</v>
      </c>
      <c r="D74" s="3" t="s">
        <v>88</v>
      </c>
      <c r="E74" s="257" t="s">
        <v>13</v>
      </c>
      <c r="F74" s="3" t="s">
        <v>242</v>
      </c>
      <c r="G74" s="283"/>
      <c r="H74" s="284"/>
      <c r="I74" s="298" t="s">
        <v>154</v>
      </c>
      <c r="J74" s="298"/>
      <c r="K74" s="298"/>
      <c r="L74" s="298"/>
      <c r="M74" s="298"/>
      <c r="N74" s="298"/>
      <c r="O74" s="289"/>
    </row>
    <row r="75" spans="2:15" outlineLevel="1" x14ac:dyDescent="0.2">
      <c r="B75" s="1">
        <f t="shared" si="15"/>
        <v>23</v>
      </c>
      <c r="C75" s="1" t="s">
        <v>242</v>
      </c>
      <c r="D75" s="3" t="s">
        <v>88</v>
      </c>
      <c r="E75" s="257" t="s">
        <v>13</v>
      </c>
      <c r="F75" s="3" t="s">
        <v>242</v>
      </c>
      <c r="H75" s="4"/>
      <c r="J75" s="260"/>
      <c r="K75" s="300" t="s">
        <v>155</v>
      </c>
      <c r="L75" s="300"/>
      <c r="M75" s="300"/>
      <c r="N75" s="300"/>
      <c r="O75" s="282">
        <f>O66+O64+O63</f>
        <v>2.2629950000000001</v>
      </c>
    </row>
    <row r="76" spans="2:15" outlineLevel="1" x14ac:dyDescent="0.2">
      <c r="B76" s="1">
        <f t="shared" si="15"/>
        <v>24</v>
      </c>
      <c r="C76" s="1" t="s">
        <v>242</v>
      </c>
      <c r="D76" s="3" t="s">
        <v>88</v>
      </c>
      <c r="E76" s="257" t="s">
        <v>13</v>
      </c>
      <c r="F76" s="3" t="s">
        <v>242</v>
      </c>
      <c r="G76" s="3" t="s">
        <v>242</v>
      </c>
      <c r="H76" s="4" t="s">
        <v>242</v>
      </c>
      <c r="I76" s="3" t="s">
        <v>242</v>
      </c>
      <c r="J76" s="260" t="s">
        <v>242</v>
      </c>
      <c r="K76" s="263" t="s">
        <v>242</v>
      </c>
      <c r="L76" s="262" t="s">
        <v>242</v>
      </c>
      <c r="M76" s="263" t="str">
        <f t="shared" ref="M76" si="16">IF(G76="","",O76-N76)</f>
        <v/>
      </c>
      <c r="N76" s="263" t="str">
        <f t="shared" ref="N76" si="17">IF(G76="","",ROUND((O76*L76),2))</f>
        <v/>
      </c>
      <c r="O76" s="264" t="str">
        <f t="shared" ref="O76" si="18">IF(G76="","",ROUND((K76*J76),2))</f>
        <v/>
      </c>
    </row>
    <row r="77" spans="2:15" ht="13.5" collapsed="1" thickBot="1" x14ac:dyDescent="0.25">
      <c r="E77" s="237"/>
      <c r="F77" s="238"/>
      <c r="G77" s="238"/>
      <c r="H77" s="239"/>
      <c r="I77" s="240"/>
      <c r="J77" s="240"/>
      <c r="K77" s="240"/>
      <c r="L77" s="240"/>
      <c r="M77" s="240"/>
      <c r="N77" s="241"/>
      <c r="O77" s="242"/>
    </row>
    <row r="78" spans="2:15" x14ac:dyDescent="0.2">
      <c r="B78" s="243" t="s">
        <v>76</v>
      </c>
      <c r="C78" s="243" t="s">
        <v>77</v>
      </c>
      <c r="E78" s="244" t="s">
        <v>3</v>
      </c>
      <c r="F78" s="245" t="s">
        <v>78</v>
      </c>
      <c r="G78" s="245" t="s">
        <v>19</v>
      </c>
      <c r="H78" s="245" t="s">
        <v>79</v>
      </c>
      <c r="I78" s="245" t="s">
        <v>80</v>
      </c>
      <c r="J78" s="245" t="s">
        <v>81</v>
      </c>
      <c r="K78" s="246" t="s">
        <v>82</v>
      </c>
      <c r="L78" s="245" t="s">
        <v>30</v>
      </c>
      <c r="M78" s="246" t="s">
        <v>31</v>
      </c>
      <c r="N78" s="246" t="s">
        <v>32</v>
      </c>
      <c r="O78" s="247" t="s">
        <v>83</v>
      </c>
    </row>
    <row r="79" spans="2:15" ht="25.5" x14ac:dyDescent="0.2">
      <c r="B79" s="248">
        <v>6416143</v>
      </c>
      <c r="C79" s="249"/>
      <c r="E79" s="250" t="s">
        <v>13</v>
      </c>
      <c r="F79" s="251" t="s">
        <v>85</v>
      </c>
      <c r="G79" s="251">
        <f>G52+1</f>
        <v>5</v>
      </c>
      <c r="H79" s="252" t="s">
        <v>243</v>
      </c>
      <c r="I79" s="251" t="s">
        <v>232</v>
      </c>
      <c r="J79" s="251" t="s">
        <v>87</v>
      </c>
      <c r="K79" s="253" t="s">
        <v>87</v>
      </c>
      <c r="L79" s="254">
        <f>IF(O79=0,"",ROUND(N79/O79,4))</f>
        <v>2.2000000000000001E-3</v>
      </c>
      <c r="M79" s="271">
        <f>O79-N79</f>
        <v>431.73</v>
      </c>
      <c r="N79" s="271">
        <f>ROUND(O91/I80,2)</f>
        <v>0.96</v>
      </c>
      <c r="O79" s="272">
        <f>ROUND(O127,2)</f>
        <v>432.69</v>
      </c>
    </row>
    <row r="80" spans="2:15" outlineLevel="1" x14ac:dyDescent="0.2">
      <c r="B80" s="1">
        <v>1</v>
      </c>
      <c r="C80" s="3" t="s">
        <v>246</v>
      </c>
      <c r="E80" s="257"/>
      <c r="H80" s="36" t="s">
        <v>113</v>
      </c>
      <c r="I80" s="3">
        <v>99.6</v>
      </c>
      <c r="J80" s="3" t="s">
        <v>142</v>
      </c>
      <c r="K80" s="258"/>
      <c r="M80" s="258"/>
      <c r="N80" s="258"/>
      <c r="O80" s="259"/>
    </row>
    <row r="81" spans="2:15" outlineLevel="1" x14ac:dyDescent="0.2">
      <c r="B81" s="1">
        <f>B80+1</f>
        <v>2</v>
      </c>
      <c r="C81" s="1" t="s">
        <v>242</v>
      </c>
      <c r="D81" s="3" t="s">
        <v>88</v>
      </c>
      <c r="E81" s="257" t="s">
        <v>13</v>
      </c>
      <c r="F81" s="3" t="s">
        <v>242</v>
      </c>
      <c r="G81" s="301" t="s">
        <v>115</v>
      </c>
      <c r="H81" s="302"/>
      <c r="I81" s="302" t="s">
        <v>116</v>
      </c>
      <c r="J81" s="303" t="s">
        <v>117</v>
      </c>
      <c r="K81" s="303"/>
      <c r="L81" s="303" t="s">
        <v>118</v>
      </c>
      <c r="M81" s="303"/>
      <c r="N81" s="304"/>
      <c r="O81" s="305" t="s">
        <v>119</v>
      </c>
    </row>
    <row r="82" spans="2:15" outlineLevel="1" x14ac:dyDescent="0.2">
      <c r="B82" s="1">
        <f t="shared" ref="B82:B128" si="19">B81+1</f>
        <v>3</v>
      </c>
      <c r="C82" s="1" t="s">
        <v>242</v>
      </c>
      <c r="D82" s="3" t="s">
        <v>88</v>
      </c>
      <c r="E82" s="257" t="s">
        <v>13</v>
      </c>
      <c r="F82" s="3" t="s">
        <v>242</v>
      </c>
      <c r="G82" s="306"/>
      <c r="H82" s="307"/>
      <c r="I82" s="307"/>
      <c r="J82" s="308" t="s">
        <v>120</v>
      </c>
      <c r="K82" s="308" t="s">
        <v>121</v>
      </c>
      <c r="L82" s="308" t="s">
        <v>122</v>
      </c>
      <c r="M82" s="308" t="s">
        <v>123</v>
      </c>
      <c r="N82" s="308"/>
      <c r="O82" s="309" t="s">
        <v>124</v>
      </c>
    </row>
    <row r="83" spans="2:15" outlineLevel="1" x14ac:dyDescent="0.2">
      <c r="B83" s="1">
        <f t="shared" si="19"/>
        <v>4</v>
      </c>
      <c r="C83" s="1" t="s">
        <v>242</v>
      </c>
      <c r="D83" s="3" t="s">
        <v>88</v>
      </c>
      <c r="E83" s="257" t="s">
        <v>13</v>
      </c>
      <c r="F83" s="3" t="s">
        <v>242</v>
      </c>
      <c r="G83" s="310" t="s">
        <v>156</v>
      </c>
      <c r="H83" s="311" t="s">
        <v>157</v>
      </c>
      <c r="I83" s="312">
        <v>1</v>
      </c>
      <c r="J83" s="313">
        <v>1</v>
      </c>
      <c r="K83" s="313">
        <v>0</v>
      </c>
      <c r="L83" s="314">
        <v>189.59800000000001</v>
      </c>
      <c r="M83" s="314">
        <v>113.4335</v>
      </c>
      <c r="N83"/>
      <c r="O83" s="315">
        <v>189.59800000000001</v>
      </c>
    </row>
    <row r="84" spans="2:15" outlineLevel="1" x14ac:dyDescent="0.2">
      <c r="B84" s="1">
        <f t="shared" si="19"/>
        <v>5</v>
      </c>
      <c r="C84" s="1" t="s">
        <v>242</v>
      </c>
      <c r="D84" s="3" t="s">
        <v>88</v>
      </c>
      <c r="E84" s="257" t="s">
        <v>13</v>
      </c>
      <c r="F84" s="3" t="s">
        <v>242</v>
      </c>
      <c r="G84" s="310" t="s">
        <v>158</v>
      </c>
      <c r="H84" s="311" t="s">
        <v>159</v>
      </c>
      <c r="I84" s="312">
        <v>1</v>
      </c>
      <c r="J84" s="313">
        <v>0.87</v>
      </c>
      <c r="K84" s="313">
        <v>0.13</v>
      </c>
      <c r="L84" s="314">
        <v>213.10230000000001</v>
      </c>
      <c r="M84" s="314">
        <v>106.6153</v>
      </c>
      <c r="N84"/>
      <c r="O84" s="315">
        <v>199.25899999999999</v>
      </c>
    </row>
    <row r="85" spans="2:15" outlineLevel="1" x14ac:dyDescent="0.2">
      <c r="B85" s="1">
        <f t="shared" si="19"/>
        <v>6</v>
      </c>
      <c r="C85" s="1" t="s">
        <v>242</v>
      </c>
      <c r="D85" s="3" t="s">
        <v>88</v>
      </c>
      <c r="E85" s="257" t="s">
        <v>13</v>
      </c>
      <c r="F85" s="3" t="s">
        <v>242</v>
      </c>
      <c r="G85" s="310" t="s">
        <v>160</v>
      </c>
      <c r="H85" s="311" t="s">
        <v>161</v>
      </c>
      <c r="I85" s="312">
        <v>1</v>
      </c>
      <c r="J85" s="313">
        <v>1</v>
      </c>
      <c r="K85" s="313">
        <v>0</v>
      </c>
      <c r="L85" s="314">
        <v>418.68329999999997</v>
      </c>
      <c r="M85" s="314">
        <v>29.7026</v>
      </c>
      <c r="N85"/>
      <c r="O85" s="315">
        <v>418.68329999999997</v>
      </c>
    </row>
    <row r="86" spans="2:15" outlineLevel="1" x14ac:dyDescent="0.2">
      <c r="B86" s="1">
        <f t="shared" si="19"/>
        <v>7</v>
      </c>
      <c r="C86" s="1" t="s">
        <v>242</v>
      </c>
      <c r="D86" s="3" t="s">
        <v>88</v>
      </c>
      <c r="E86" s="257" t="s">
        <v>13</v>
      </c>
      <c r="F86" s="3" t="s">
        <v>242</v>
      </c>
      <c r="G86" s="310" t="s">
        <v>126</v>
      </c>
      <c r="H86" s="311" t="s">
        <v>127</v>
      </c>
      <c r="I86" s="312">
        <v>2</v>
      </c>
      <c r="J86" s="313">
        <v>1</v>
      </c>
      <c r="K86" s="313">
        <v>0</v>
      </c>
      <c r="L86" s="314">
        <v>100.6741</v>
      </c>
      <c r="M86" s="314">
        <v>65.310100000000006</v>
      </c>
      <c r="N86"/>
      <c r="O86" s="315">
        <v>201.34819999999999</v>
      </c>
    </row>
    <row r="87" spans="2:15" outlineLevel="1" x14ac:dyDescent="0.2">
      <c r="B87" s="1">
        <f t="shared" si="19"/>
        <v>8</v>
      </c>
      <c r="C87" s="1" t="s">
        <v>242</v>
      </c>
      <c r="D87" s="3" t="s">
        <v>88</v>
      </c>
      <c r="E87" s="257" t="s">
        <v>13</v>
      </c>
      <c r="F87" s="3" t="s">
        <v>242</v>
      </c>
      <c r="G87" s="310" t="s">
        <v>162</v>
      </c>
      <c r="H87" s="311" t="s">
        <v>163</v>
      </c>
      <c r="I87" s="312">
        <v>1</v>
      </c>
      <c r="J87" s="313">
        <v>1</v>
      </c>
      <c r="K87" s="313">
        <v>0</v>
      </c>
      <c r="L87" s="314">
        <v>1841.3605</v>
      </c>
      <c r="M87" s="314">
        <v>919.83240000000001</v>
      </c>
      <c r="N87"/>
      <c r="O87" s="315">
        <v>1841.3605</v>
      </c>
    </row>
    <row r="88" spans="2:15" outlineLevel="1" x14ac:dyDescent="0.2">
      <c r="B88" s="1">
        <f t="shared" si="19"/>
        <v>9</v>
      </c>
      <c r="C88" s="1" t="s">
        <v>242</v>
      </c>
      <c r="D88" s="3" t="s">
        <v>88</v>
      </c>
      <c r="E88" s="257" t="s">
        <v>13</v>
      </c>
      <c r="F88" s="3" t="s">
        <v>242</v>
      </c>
      <c r="G88" s="316"/>
      <c r="H88" s="317"/>
      <c r="I88" s="317"/>
      <c r="J88" s="317"/>
      <c r="K88" s="317"/>
      <c r="L88" s="317"/>
      <c r="M88" s="318" t="s">
        <v>128</v>
      </c>
      <c r="N88" s="317"/>
      <c r="O88" s="319">
        <v>2850.2489999999998</v>
      </c>
    </row>
    <row r="89" spans="2:15" outlineLevel="1" x14ac:dyDescent="0.2">
      <c r="B89" s="1">
        <f t="shared" si="19"/>
        <v>10</v>
      </c>
      <c r="C89" s="1" t="s">
        <v>242</v>
      </c>
      <c r="D89" s="3" t="s">
        <v>88</v>
      </c>
      <c r="E89" s="257" t="s">
        <v>13</v>
      </c>
      <c r="F89" s="3" t="s">
        <v>242</v>
      </c>
      <c r="G89" s="320" t="s">
        <v>129</v>
      </c>
      <c r="H89" s="321"/>
      <c r="I89" s="322" t="s">
        <v>116</v>
      </c>
      <c r="J89" s="322" t="s">
        <v>80</v>
      </c>
      <c r="K89" s="322"/>
      <c r="L89" s="322" t="s">
        <v>118</v>
      </c>
      <c r="M89" s="323" t="s">
        <v>130</v>
      </c>
      <c r="N89" s="323"/>
      <c r="O89" s="324"/>
    </row>
    <row r="90" spans="2:15" outlineLevel="1" x14ac:dyDescent="0.2">
      <c r="B90" s="1">
        <f t="shared" si="19"/>
        <v>11</v>
      </c>
      <c r="C90" s="1" t="s">
        <v>242</v>
      </c>
      <c r="D90" s="3" t="s">
        <v>88</v>
      </c>
      <c r="E90" s="257" t="s">
        <v>13</v>
      </c>
      <c r="F90" s="3" t="s">
        <v>242</v>
      </c>
      <c r="G90" s="310" t="s">
        <v>131</v>
      </c>
      <c r="H90" s="311" t="s">
        <v>132</v>
      </c>
      <c r="I90" s="312">
        <v>4</v>
      </c>
      <c r="J90" s="308" t="s">
        <v>109</v>
      </c>
      <c r="K90"/>
      <c r="L90" s="314">
        <v>23.782399999999999</v>
      </c>
      <c r="M90"/>
      <c r="N90"/>
      <c r="O90" s="315">
        <v>95.129599999999996</v>
      </c>
    </row>
    <row r="91" spans="2:15" outlineLevel="1" x14ac:dyDescent="0.2">
      <c r="B91" s="1">
        <f t="shared" si="19"/>
        <v>12</v>
      </c>
      <c r="C91" s="1" t="s">
        <v>242</v>
      </c>
      <c r="D91" s="3" t="s">
        <v>88</v>
      </c>
      <c r="E91" s="257" t="s">
        <v>13</v>
      </c>
      <c r="F91" s="3" t="s">
        <v>242</v>
      </c>
      <c r="G91" s="325"/>
      <c r="H91"/>
      <c r="I91" s="326" t="s">
        <v>133</v>
      </c>
      <c r="J91" s="326"/>
      <c r="K91" s="326"/>
      <c r="L91" s="326"/>
      <c r="M91" s="326"/>
      <c r="N91"/>
      <c r="O91" s="315">
        <v>95.129599999999996</v>
      </c>
    </row>
    <row r="92" spans="2:15" outlineLevel="1" x14ac:dyDescent="0.2">
      <c r="B92" s="1">
        <f t="shared" si="19"/>
        <v>13</v>
      </c>
      <c r="C92" s="1" t="s">
        <v>242</v>
      </c>
      <c r="D92" s="3" t="s">
        <v>88</v>
      </c>
      <c r="E92" s="257" t="s">
        <v>13</v>
      </c>
      <c r="F92" s="3" t="s">
        <v>242</v>
      </c>
      <c r="G92" s="310"/>
      <c r="H92" s="308"/>
      <c r="I92" s="326" t="s">
        <v>134</v>
      </c>
      <c r="J92" s="326"/>
      <c r="K92" s="326"/>
      <c r="L92" s="326"/>
      <c r="M92" s="326"/>
      <c r="N92" s="308"/>
      <c r="O92" s="315">
        <v>2945.3786</v>
      </c>
    </row>
    <row r="93" spans="2:15" outlineLevel="1" x14ac:dyDescent="0.2">
      <c r="B93" s="1">
        <f t="shared" si="19"/>
        <v>14</v>
      </c>
      <c r="C93" s="1" t="s">
        <v>242</v>
      </c>
      <c r="D93" s="3" t="s">
        <v>88</v>
      </c>
      <c r="E93" s="257" t="s">
        <v>13</v>
      </c>
      <c r="F93" s="3" t="s">
        <v>242</v>
      </c>
      <c r="G93" s="325"/>
      <c r="H93"/>
      <c r="I93" s="326" t="s">
        <v>135</v>
      </c>
      <c r="J93" s="326"/>
      <c r="K93" s="326"/>
      <c r="L93" s="326"/>
      <c r="M93" s="326"/>
      <c r="N93"/>
      <c r="O93" s="315">
        <v>29.572099999999999</v>
      </c>
    </row>
    <row r="94" spans="2:15" outlineLevel="1" x14ac:dyDescent="0.2">
      <c r="B94" s="1">
        <f t="shared" si="19"/>
        <v>15</v>
      </c>
      <c r="C94" s="1" t="s">
        <v>242</v>
      </c>
      <c r="D94" s="3" t="s">
        <v>88</v>
      </c>
      <c r="E94" s="257" t="s">
        <v>13</v>
      </c>
      <c r="F94" s="3" t="s">
        <v>242</v>
      </c>
      <c r="G94" s="327"/>
      <c r="H94" s="328"/>
      <c r="I94" s="328"/>
      <c r="J94" s="328"/>
      <c r="K94" s="328"/>
      <c r="L94" s="328"/>
      <c r="M94" s="318"/>
      <c r="N94" s="328"/>
      <c r="O94" s="329"/>
    </row>
    <row r="95" spans="2:15" outlineLevel="1" x14ac:dyDescent="0.2">
      <c r="B95" s="1">
        <f t="shared" si="19"/>
        <v>16</v>
      </c>
      <c r="C95" s="1" t="s">
        <v>242</v>
      </c>
      <c r="D95" s="3" t="s">
        <v>88</v>
      </c>
      <c r="E95" s="257" t="s">
        <v>13</v>
      </c>
      <c r="F95" s="3" t="s">
        <v>242</v>
      </c>
      <c r="G95" s="320" t="s">
        <v>137</v>
      </c>
      <c r="H95" s="321"/>
      <c r="I95" s="322" t="s">
        <v>116</v>
      </c>
      <c r="J95" s="322" t="s">
        <v>80</v>
      </c>
      <c r="K95" s="321"/>
      <c r="L95" s="322" t="s">
        <v>138</v>
      </c>
      <c r="M95" s="323" t="s">
        <v>139</v>
      </c>
      <c r="N95" s="323"/>
      <c r="O95" s="324"/>
    </row>
    <row r="96" spans="2:15" outlineLevel="1" x14ac:dyDescent="0.2">
      <c r="B96" s="1">
        <f t="shared" si="19"/>
        <v>17</v>
      </c>
      <c r="C96" s="1" t="s">
        <v>242</v>
      </c>
      <c r="D96" s="3" t="s">
        <v>88</v>
      </c>
      <c r="E96" s="257" t="s">
        <v>13</v>
      </c>
      <c r="F96" s="3" t="s">
        <v>242</v>
      </c>
      <c r="G96" s="310" t="s">
        <v>164</v>
      </c>
      <c r="H96" s="311" t="s">
        <v>165</v>
      </c>
      <c r="I96" s="312">
        <v>2.69E-2</v>
      </c>
      <c r="J96" s="308" t="s">
        <v>166</v>
      </c>
      <c r="K96"/>
      <c r="L96" s="314">
        <v>135.8245</v>
      </c>
      <c r="M96"/>
      <c r="N96"/>
      <c r="O96" s="315">
        <v>3.6537000000000002</v>
      </c>
    </row>
    <row r="97" spans="2:15" outlineLevel="1" x14ac:dyDescent="0.2">
      <c r="B97" s="1">
        <f t="shared" si="19"/>
        <v>18</v>
      </c>
      <c r="C97" s="1" t="s">
        <v>242</v>
      </c>
      <c r="D97" s="3" t="s">
        <v>88</v>
      </c>
      <c r="E97" s="257" t="s">
        <v>13</v>
      </c>
      <c r="F97" s="3" t="s">
        <v>242</v>
      </c>
      <c r="G97" s="310" t="s">
        <v>167</v>
      </c>
      <c r="H97" s="311" t="s">
        <v>168</v>
      </c>
      <c r="I97" s="312">
        <v>7.1300000000000002E-2</v>
      </c>
      <c r="J97" s="308" t="s">
        <v>166</v>
      </c>
      <c r="K97"/>
      <c r="L97" s="314">
        <v>156.51009999999999</v>
      </c>
      <c r="M97"/>
      <c r="N97"/>
      <c r="O97" s="315">
        <v>11.1592</v>
      </c>
    </row>
    <row r="98" spans="2:15" outlineLevel="1" x14ac:dyDescent="0.2">
      <c r="B98" s="1">
        <f t="shared" si="19"/>
        <v>19</v>
      </c>
      <c r="C98" s="1" t="s">
        <v>242</v>
      </c>
      <c r="D98" s="3" t="s">
        <v>88</v>
      </c>
      <c r="E98" s="257" t="s">
        <v>13</v>
      </c>
      <c r="F98" s="3" t="s">
        <v>242</v>
      </c>
      <c r="G98" s="310" t="s">
        <v>169</v>
      </c>
      <c r="H98" s="311" t="s">
        <v>170</v>
      </c>
      <c r="I98" s="312">
        <v>0.13289000000000001</v>
      </c>
      <c r="J98" s="308" t="s">
        <v>166</v>
      </c>
      <c r="K98"/>
      <c r="L98" s="314">
        <v>141.58359999999999</v>
      </c>
      <c r="M98"/>
      <c r="N98"/>
      <c r="O98" s="315">
        <v>18.815000000000001</v>
      </c>
    </row>
    <row r="99" spans="2:15" outlineLevel="1" x14ac:dyDescent="0.2">
      <c r="B99" s="1">
        <f t="shared" si="19"/>
        <v>20</v>
      </c>
      <c r="C99" s="1" t="s">
        <v>242</v>
      </c>
      <c r="D99" s="3" t="s">
        <v>88</v>
      </c>
      <c r="E99" s="257" t="s">
        <v>13</v>
      </c>
      <c r="F99" s="3" t="s">
        <v>242</v>
      </c>
      <c r="G99" s="310" t="s">
        <v>171</v>
      </c>
      <c r="H99" s="311" t="s">
        <v>172</v>
      </c>
      <c r="I99" s="312">
        <v>14.586</v>
      </c>
      <c r="J99" s="308" t="s">
        <v>173</v>
      </c>
      <c r="K99"/>
      <c r="L99" s="314">
        <v>0.46949999999999997</v>
      </c>
      <c r="M99"/>
      <c r="N99"/>
      <c r="O99" s="315">
        <v>6.8480999999999996</v>
      </c>
    </row>
    <row r="100" spans="2:15" outlineLevel="1" x14ac:dyDescent="0.2">
      <c r="B100" s="1">
        <f t="shared" si="19"/>
        <v>21</v>
      </c>
      <c r="C100" s="1" t="s">
        <v>242</v>
      </c>
      <c r="D100" s="3" t="s">
        <v>88</v>
      </c>
      <c r="E100" s="257" t="s">
        <v>13</v>
      </c>
      <c r="F100" s="3" t="s">
        <v>242</v>
      </c>
      <c r="G100" s="310" t="s">
        <v>174</v>
      </c>
      <c r="H100" s="330" t="s">
        <v>175</v>
      </c>
      <c r="I100" s="331">
        <v>4.7660000000000001E-2</v>
      </c>
      <c r="J100" s="308" t="s">
        <v>142</v>
      </c>
      <c r="K100"/>
      <c r="L100" s="332">
        <v>5214.03</v>
      </c>
      <c r="M100"/>
      <c r="N100"/>
      <c r="O100" s="333">
        <f>L100*I100</f>
        <v>248.5006698</v>
      </c>
    </row>
    <row r="101" spans="2:15" outlineLevel="1" x14ac:dyDescent="0.2">
      <c r="B101" s="1">
        <f t="shared" si="19"/>
        <v>22</v>
      </c>
      <c r="C101" s="1" t="s">
        <v>242</v>
      </c>
      <c r="D101" s="3" t="s">
        <v>88</v>
      </c>
      <c r="E101" s="257" t="s">
        <v>13</v>
      </c>
      <c r="F101" s="3" t="s">
        <v>242</v>
      </c>
      <c r="G101" s="310" t="s">
        <v>176</v>
      </c>
      <c r="H101" s="311" t="s">
        <v>177</v>
      </c>
      <c r="I101" s="312">
        <v>8</v>
      </c>
      <c r="J101" s="308" t="s">
        <v>178</v>
      </c>
      <c r="K101"/>
      <c r="L101" s="314">
        <v>5.6440000000000001</v>
      </c>
      <c r="M101"/>
      <c r="N101"/>
      <c r="O101" s="315">
        <v>45.152000000000001</v>
      </c>
    </row>
    <row r="102" spans="2:15" outlineLevel="1" x14ac:dyDescent="0.2">
      <c r="B102" s="1">
        <f t="shared" si="19"/>
        <v>23</v>
      </c>
      <c r="C102" s="1" t="s">
        <v>242</v>
      </c>
      <c r="D102" s="3" t="s">
        <v>88</v>
      </c>
      <c r="E102" s="257" t="s">
        <v>13</v>
      </c>
      <c r="F102" s="3" t="s">
        <v>242</v>
      </c>
      <c r="G102" s="310" t="s">
        <v>179</v>
      </c>
      <c r="H102" s="311" t="s">
        <v>180</v>
      </c>
      <c r="I102" s="312">
        <v>0.12640999999999999</v>
      </c>
      <c r="J102" s="308" t="s">
        <v>166</v>
      </c>
      <c r="K102"/>
      <c r="L102" s="314">
        <v>144.72839999999999</v>
      </c>
      <c r="M102"/>
      <c r="N102"/>
      <c r="O102" s="315">
        <v>18.295100000000001</v>
      </c>
    </row>
    <row r="103" spans="2:15" outlineLevel="1" x14ac:dyDescent="0.2">
      <c r="B103" s="1">
        <f t="shared" si="19"/>
        <v>24</v>
      </c>
      <c r="C103" s="1" t="s">
        <v>242</v>
      </c>
      <c r="D103" s="3" t="s">
        <v>88</v>
      </c>
      <c r="E103" s="257" t="s">
        <v>13</v>
      </c>
      <c r="F103" s="3" t="s">
        <v>242</v>
      </c>
      <c r="G103" s="310" t="s">
        <v>181</v>
      </c>
      <c r="H103" s="311" t="s">
        <v>182</v>
      </c>
      <c r="I103" s="312">
        <v>0.28100000000000003</v>
      </c>
      <c r="J103" s="308" t="s">
        <v>166</v>
      </c>
      <c r="K103"/>
      <c r="L103" s="314">
        <v>121.5836</v>
      </c>
      <c r="M103"/>
      <c r="N103"/>
      <c r="O103" s="315">
        <v>34.164999999999999</v>
      </c>
    </row>
    <row r="104" spans="2:15" outlineLevel="1" x14ac:dyDescent="0.2">
      <c r="B104" s="1">
        <f t="shared" si="19"/>
        <v>25</v>
      </c>
      <c r="C104" s="1" t="s">
        <v>242</v>
      </c>
      <c r="D104" s="3" t="s">
        <v>88</v>
      </c>
      <c r="E104" s="257" t="s">
        <v>13</v>
      </c>
      <c r="F104" s="3" t="s">
        <v>242</v>
      </c>
      <c r="G104" s="316"/>
      <c r="H104" s="317"/>
      <c r="I104" s="334" t="s">
        <v>143</v>
      </c>
      <c r="J104" s="334"/>
      <c r="K104" s="334"/>
      <c r="L104" s="334"/>
      <c r="M104" s="334"/>
      <c r="N104" s="317"/>
      <c r="O104" s="319">
        <f>SUM(O96:O103)</f>
        <v>386.58876980000002</v>
      </c>
    </row>
    <row r="105" spans="2:15" outlineLevel="1" x14ac:dyDescent="0.2">
      <c r="B105" s="1">
        <f t="shared" si="19"/>
        <v>26</v>
      </c>
      <c r="C105" s="1" t="s">
        <v>242</v>
      </c>
      <c r="D105" s="3" t="s">
        <v>88</v>
      </c>
      <c r="E105" s="257" t="s">
        <v>13</v>
      </c>
      <c r="F105" s="3" t="s">
        <v>242</v>
      </c>
      <c r="G105" s="320" t="s">
        <v>144</v>
      </c>
      <c r="H105" s="322"/>
      <c r="I105" s="322" t="s">
        <v>116</v>
      </c>
      <c r="J105" s="322" t="s">
        <v>80</v>
      </c>
      <c r="K105" s="322"/>
      <c r="L105" s="322" t="s">
        <v>139</v>
      </c>
      <c r="M105" s="323" t="s">
        <v>139</v>
      </c>
      <c r="N105" s="323"/>
      <c r="O105" s="324"/>
    </row>
    <row r="106" spans="2:15" outlineLevel="1" x14ac:dyDescent="0.2">
      <c r="B106" s="1">
        <f t="shared" si="19"/>
        <v>27</v>
      </c>
      <c r="C106" s="1" t="s">
        <v>242</v>
      </c>
      <c r="D106" s="3" t="s">
        <v>88</v>
      </c>
      <c r="E106" s="257" t="s">
        <v>13</v>
      </c>
      <c r="F106" s="3" t="s">
        <v>242</v>
      </c>
      <c r="G106" s="310"/>
      <c r="H106" s="308"/>
      <c r="I106" s="326" t="s">
        <v>145</v>
      </c>
      <c r="J106" s="326"/>
      <c r="K106" s="326"/>
      <c r="L106" s="326"/>
      <c r="M106" s="326"/>
      <c r="N106" s="308"/>
      <c r="O106" s="315"/>
    </row>
    <row r="107" spans="2:15" outlineLevel="1" x14ac:dyDescent="0.2">
      <c r="B107" s="1">
        <f t="shared" si="19"/>
        <v>28</v>
      </c>
      <c r="C107" s="1" t="s">
        <v>242</v>
      </c>
      <c r="D107" s="3" t="s">
        <v>88</v>
      </c>
      <c r="E107" s="257" t="s">
        <v>13</v>
      </c>
      <c r="F107" s="3" t="s">
        <v>242</v>
      </c>
      <c r="G107" s="316"/>
      <c r="H107" s="317"/>
      <c r="I107" s="317"/>
      <c r="J107" s="317"/>
      <c r="K107" s="317"/>
      <c r="L107" s="317"/>
      <c r="M107" s="318" t="s">
        <v>34</v>
      </c>
      <c r="N107" s="317"/>
      <c r="O107" s="319">
        <v>169.47649999999999</v>
      </c>
    </row>
    <row r="108" spans="2:15" outlineLevel="1" x14ac:dyDescent="0.2">
      <c r="B108" s="1">
        <f t="shared" si="19"/>
        <v>29</v>
      </c>
      <c r="C108" s="1" t="s">
        <v>242</v>
      </c>
      <c r="D108" s="3" t="s">
        <v>88</v>
      </c>
      <c r="E108" s="257" t="s">
        <v>13</v>
      </c>
      <c r="F108" s="3" t="s">
        <v>242</v>
      </c>
      <c r="G108" s="320" t="s">
        <v>146</v>
      </c>
      <c r="H108" s="322"/>
      <c r="I108" s="322" t="s">
        <v>19</v>
      </c>
      <c r="J108" s="322" t="s">
        <v>116</v>
      </c>
      <c r="K108" s="322" t="s">
        <v>80</v>
      </c>
      <c r="L108" s="322"/>
      <c r="M108" s="322" t="s">
        <v>139</v>
      </c>
      <c r="N108" s="323" t="s">
        <v>139</v>
      </c>
      <c r="O108" s="324"/>
    </row>
    <row r="109" spans="2:15" outlineLevel="1" x14ac:dyDescent="0.2">
      <c r="B109" s="1">
        <f t="shared" si="19"/>
        <v>30</v>
      </c>
      <c r="C109" s="1" t="s">
        <v>242</v>
      </c>
      <c r="D109" s="3" t="s">
        <v>88</v>
      </c>
      <c r="E109" s="257" t="s">
        <v>13</v>
      </c>
      <c r="F109" s="3" t="s">
        <v>242</v>
      </c>
      <c r="G109" s="310" t="s">
        <v>164</v>
      </c>
      <c r="H109" s="311" t="s">
        <v>183</v>
      </c>
      <c r="I109" s="308" t="s">
        <v>184</v>
      </c>
      <c r="J109" s="312">
        <v>4.0349999999999997E-2</v>
      </c>
      <c r="K109" s="308" t="s">
        <v>142</v>
      </c>
      <c r="L109"/>
      <c r="M109" s="314">
        <v>1.85</v>
      </c>
      <c r="N109"/>
      <c r="O109" s="315">
        <v>7.46E-2</v>
      </c>
    </row>
    <row r="110" spans="2:15" outlineLevel="1" x14ac:dyDescent="0.2">
      <c r="B110" s="1">
        <f t="shared" si="19"/>
        <v>31</v>
      </c>
      <c r="C110" s="1" t="s">
        <v>242</v>
      </c>
      <c r="D110" s="3" t="s">
        <v>88</v>
      </c>
      <c r="E110" s="257" t="s">
        <v>13</v>
      </c>
      <c r="F110" s="3" t="s">
        <v>242</v>
      </c>
      <c r="G110" s="310" t="s">
        <v>167</v>
      </c>
      <c r="H110" s="311" t="s">
        <v>185</v>
      </c>
      <c r="I110" s="308" t="s">
        <v>184</v>
      </c>
      <c r="J110" s="312">
        <v>0.10695</v>
      </c>
      <c r="K110" s="308" t="s">
        <v>142</v>
      </c>
      <c r="L110"/>
      <c r="M110" s="314">
        <v>1.85</v>
      </c>
      <c r="N110"/>
      <c r="O110" s="315">
        <v>0.19789999999999999</v>
      </c>
    </row>
    <row r="111" spans="2:15" outlineLevel="1" x14ac:dyDescent="0.2">
      <c r="B111" s="1">
        <f t="shared" si="19"/>
        <v>32</v>
      </c>
      <c r="C111" s="1" t="s">
        <v>242</v>
      </c>
      <c r="D111" s="3" t="s">
        <v>88</v>
      </c>
      <c r="E111" s="257" t="s">
        <v>13</v>
      </c>
      <c r="F111" s="3" t="s">
        <v>242</v>
      </c>
      <c r="G111" s="310" t="s">
        <v>169</v>
      </c>
      <c r="H111" s="311" t="s">
        <v>186</v>
      </c>
      <c r="I111" s="308" t="s">
        <v>184</v>
      </c>
      <c r="J111" s="312">
        <v>0.19933999999999999</v>
      </c>
      <c r="K111" s="308" t="s">
        <v>142</v>
      </c>
      <c r="L111"/>
      <c r="M111" s="314">
        <v>1.85</v>
      </c>
      <c r="N111"/>
      <c r="O111" s="315">
        <v>0.36880000000000002</v>
      </c>
    </row>
    <row r="112" spans="2:15" outlineLevel="1" x14ac:dyDescent="0.2">
      <c r="B112" s="1">
        <f t="shared" si="19"/>
        <v>33</v>
      </c>
      <c r="C112" s="1" t="s">
        <v>242</v>
      </c>
      <c r="D112" s="3" t="s">
        <v>88</v>
      </c>
      <c r="E112" s="257" t="s">
        <v>13</v>
      </c>
      <c r="F112" s="3" t="s">
        <v>242</v>
      </c>
      <c r="G112" s="310" t="s">
        <v>171</v>
      </c>
      <c r="H112" s="311" t="s">
        <v>187</v>
      </c>
      <c r="I112" s="308" t="s">
        <v>188</v>
      </c>
      <c r="J112" s="312">
        <v>1.4590000000000001E-2</v>
      </c>
      <c r="K112" s="308" t="s">
        <v>142</v>
      </c>
      <c r="L112"/>
      <c r="M112" s="314">
        <v>19.28</v>
      </c>
      <c r="N112"/>
      <c r="O112" s="315">
        <v>0.28129999999999999</v>
      </c>
    </row>
    <row r="113" spans="2:15" outlineLevel="1" x14ac:dyDescent="0.2">
      <c r="B113" s="1">
        <f t="shared" si="19"/>
        <v>34</v>
      </c>
      <c r="C113" s="1" t="s">
        <v>242</v>
      </c>
      <c r="D113" s="3" t="s">
        <v>88</v>
      </c>
      <c r="E113" s="257" t="s">
        <v>13</v>
      </c>
      <c r="F113" s="3" t="s">
        <v>242</v>
      </c>
      <c r="G113" s="310" t="s">
        <v>179</v>
      </c>
      <c r="H113" s="311" t="s">
        <v>189</v>
      </c>
      <c r="I113" s="308" t="s">
        <v>184</v>
      </c>
      <c r="J113" s="312">
        <v>0.18962000000000001</v>
      </c>
      <c r="K113" s="308" t="s">
        <v>142</v>
      </c>
      <c r="L113"/>
      <c r="M113" s="314">
        <v>1.85</v>
      </c>
      <c r="N113"/>
      <c r="O113" s="315">
        <v>0.3508</v>
      </c>
    </row>
    <row r="114" spans="2:15" outlineLevel="1" x14ac:dyDescent="0.2">
      <c r="B114" s="1">
        <f t="shared" si="19"/>
        <v>35</v>
      </c>
      <c r="C114" s="1" t="s">
        <v>242</v>
      </c>
      <c r="D114" s="3" t="s">
        <v>88</v>
      </c>
      <c r="E114" s="257" t="s">
        <v>13</v>
      </c>
      <c r="F114" s="3" t="s">
        <v>242</v>
      </c>
      <c r="G114" s="310" t="s">
        <v>181</v>
      </c>
      <c r="H114" s="311" t="s">
        <v>190</v>
      </c>
      <c r="I114" s="308" t="s">
        <v>184</v>
      </c>
      <c r="J114" s="312">
        <v>0.42149999999999999</v>
      </c>
      <c r="K114" s="308" t="s">
        <v>142</v>
      </c>
      <c r="L114"/>
      <c r="M114" s="314">
        <v>1.85</v>
      </c>
      <c r="N114"/>
      <c r="O114" s="315">
        <v>0.77980000000000005</v>
      </c>
    </row>
    <row r="115" spans="2:15" outlineLevel="1" x14ac:dyDescent="0.2">
      <c r="B115" s="1">
        <f t="shared" si="19"/>
        <v>36</v>
      </c>
      <c r="C115" s="1" t="s">
        <v>242</v>
      </c>
      <c r="D115" s="3" t="s">
        <v>88</v>
      </c>
      <c r="E115" s="257" t="s">
        <v>13</v>
      </c>
      <c r="F115" s="3" t="s">
        <v>242</v>
      </c>
      <c r="G115" s="316"/>
      <c r="H115" s="317"/>
      <c r="I115" s="334" t="s">
        <v>147</v>
      </c>
      <c r="J115" s="334"/>
      <c r="K115" s="334"/>
      <c r="L115" s="334"/>
      <c r="M115" s="334"/>
      <c r="N115" s="317"/>
      <c r="O115" s="319">
        <f>SUM(O109:O114)</f>
        <v>2.0532000000000004</v>
      </c>
    </row>
    <row r="116" spans="2:15" outlineLevel="1" x14ac:dyDescent="0.2">
      <c r="B116" s="1">
        <f t="shared" si="19"/>
        <v>37</v>
      </c>
      <c r="C116" s="1" t="s">
        <v>242</v>
      </c>
      <c r="D116" s="3" t="s">
        <v>88</v>
      </c>
      <c r="E116" s="257" t="s">
        <v>13</v>
      </c>
      <c r="F116" s="3" t="s">
        <v>242</v>
      </c>
      <c r="G116" s="301" t="s">
        <v>148</v>
      </c>
      <c r="H116" s="302"/>
      <c r="I116" s="302" t="s">
        <v>116</v>
      </c>
      <c r="J116" s="302" t="s">
        <v>80</v>
      </c>
      <c r="K116" s="303"/>
      <c r="L116" s="303"/>
      <c r="M116" s="303"/>
      <c r="N116" s="303"/>
      <c r="O116" s="324" t="s">
        <v>139</v>
      </c>
    </row>
    <row r="117" spans="2:15" outlineLevel="1" x14ac:dyDescent="0.2">
      <c r="B117" s="1">
        <f t="shared" si="19"/>
        <v>38</v>
      </c>
      <c r="C117" s="1" t="s">
        <v>242</v>
      </c>
      <c r="D117" s="3" t="s">
        <v>88</v>
      </c>
      <c r="E117" s="257" t="s">
        <v>13</v>
      </c>
      <c r="F117" s="3" t="s">
        <v>242</v>
      </c>
      <c r="G117" s="306"/>
      <c r="H117" s="307"/>
      <c r="I117" s="307"/>
      <c r="J117" s="307"/>
      <c r="K117" s="335" t="s">
        <v>191</v>
      </c>
      <c r="L117" s="335"/>
      <c r="M117" s="335" t="s">
        <v>139</v>
      </c>
      <c r="N117" s="336"/>
      <c r="O117" s="337"/>
    </row>
    <row r="118" spans="2:15" outlineLevel="1" x14ac:dyDescent="0.2">
      <c r="B118" s="1">
        <f t="shared" si="19"/>
        <v>39</v>
      </c>
      <c r="C118" s="1" t="s">
        <v>242</v>
      </c>
      <c r="D118" s="3" t="s">
        <v>88</v>
      </c>
      <c r="E118" s="257" t="s">
        <v>13</v>
      </c>
      <c r="F118" s="3" t="s">
        <v>242</v>
      </c>
      <c r="G118" s="310" t="s">
        <v>164</v>
      </c>
      <c r="H118" s="311" t="s">
        <v>183</v>
      </c>
      <c r="I118" s="312">
        <v>4.0349999999999997E-2</v>
      </c>
      <c r="J118" s="308" t="s">
        <v>192</v>
      </c>
      <c r="K118" s="308">
        <v>210</v>
      </c>
      <c r="L118" s="308"/>
      <c r="M118" s="263">
        <v>0.82</v>
      </c>
      <c r="N118"/>
      <c r="O118" s="338">
        <f>I118*K118*M118</f>
        <v>6.9482699999999991</v>
      </c>
    </row>
    <row r="119" spans="2:15" outlineLevel="1" x14ac:dyDescent="0.2">
      <c r="B119" s="1">
        <f t="shared" si="19"/>
        <v>40</v>
      </c>
      <c r="C119" s="1" t="s">
        <v>242</v>
      </c>
      <c r="D119" s="3" t="s">
        <v>88</v>
      </c>
      <c r="E119" s="257" t="s">
        <v>13</v>
      </c>
      <c r="F119" s="3" t="s">
        <v>242</v>
      </c>
      <c r="G119" s="310" t="s">
        <v>167</v>
      </c>
      <c r="H119" s="311" t="s">
        <v>185</v>
      </c>
      <c r="I119" s="312">
        <v>0.10695</v>
      </c>
      <c r="J119" s="308" t="s">
        <v>192</v>
      </c>
      <c r="K119" s="308">
        <v>10</v>
      </c>
      <c r="L119" s="308"/>
      <c r="M119" s="263">
        <v>0.82</v>
      </c>
      <c r="N119"/>
      <c r="O119" s="339">
        <f>I119*K119*M119</f>
        <v>0.87699000000000005</v>
      </c>
    </row>
    <row r="120" spans="2:15" outlineLevel="1" x14ac:dyDescent="0.2">
      <c r="B120" s="1">
        <f t="shared" si="19"/>
        <v>41</v>
      </c>
      <c r="C120" s="1" t="s">
        <v>242</v>
      </c>
      <c r="D120" s="3" t="s">
        <v>88</v>
      </c>
      <c r="E120" s="257" t="s">
        <v>13</v>
      </c>
      <c r="F120" s="3" t="s">
        <v>242</v>
      </c>
      <c r="G120" s="310" t="s">
        <v>169</v>
      </c>
      <c r="H120" s="311" t="s">
        <v>186</v>
      </c>
      <c r="I120" s="312">
        <v>0.19933999999999999</v>
      </c>
      <c r="J120" s="308" t="s">
        <v>192</v>
      </c>
      <c r="K120" s="308">
        <v>10</v>
      </c>
      <c r="L120" s="308"/>
      <c r="M120" s="263">
        <v>0.82</v>
      </c>
      <c r="N120"/>
      <c r="O120" s="339">
        <f>I120*K120*M120</f>
        <v>1.6345879999999997</v>
      </c>
    </row>
    <row r="121" spans="2:15" outlineLevel="1" x14ac:dyDescent="0.2">
      <c r="B121" s="1">
        <f t="shared" si="19"/>
        <v>42</v>
      </c>
      <c r="C121" s="1" t="s">
        <v>242</v>
      </c>
      <c r="D121" s="3" t="s">
        <v>88</v>
      </c>
      <c r="E121" s="257" t="s">
        <v>13</v>
      </c>
      <c r="F121" s="3" t="s">
        <v>242</v>
      </c>
      <c r="G121" s="310" t="s">
        <v>179</v>
      </c>
      <c r="H121" s="311" t="s">
        <v>189</v>
      </c>
      <c r="I121" s="312">
        <v>0.18962000000000001</v>
      </c>
      <c r="J121" s="308" t="s">
        <v>192</v>
      </c>
      <c r="K121" s="308">
        <v>10</v>
      </c>
      <c r="L121" s="308"/>
      <c r="M121" s="263">
        <v>0.82</v>
      </c>
      <c r="N121"/>
      <c r="O121" s="339">
        <f t="shared" ref="O121:O122" si="20">I121*K121*M121</f>
        <v>1.5548839999999999</v>
      </c>
    </row>
    <row r="122" spans="2:15" outlineLevel="1" x14ac:dyDescent="0.2">
      <c r="B122" s="1">
        <f t="shared" si="19"/>
        <v>43</v>
      </c>
      <c r="C122" s="1" t="s">
        <v>242</v>
      </c>
      <c r="D122" s="3" t="s">
        <v>88</v>
      </c>
      <c r="E122" s="257" t="s">
        <v>13</v>
      </c>
      <c r="F122" s="3" t="s">
        <v>242</v>
      </c>
      <c r="G122" s="310" t="s">
        <v>181</v>
      </c>
      <c r="H122" s="311" t="s">
        <v>190</v>
      </c>
      <c r="I122" s="312">
        <v>0.42149999999999999</v>
      </c>
      <c r="J122" s="308" t="s">
        <v>192</v>
      </c>
      <c r="K122" s="308">
        <v>10</v>
      </c>
      <c r="L122" s="308"/>
      <c r="M122" s="263">
        <v>0.82</v>
      </c>
      <c r="N122"/>
      <c r="O122" s="339">
        <f t="shared" si="20"/>
        <v>3.4562999999999997</v>
      </c>
    </row>
    <row r="123" spans="2:15" outlineLevel="1" x14ac:dyDescent="0.2">
      <c r="B123" s="1">
        <f t="shared" si="19"/>
        <v>44</v>
      </c>
      <c r="C123" s="1" t="s">
        <v>242</v>
      </c>
      <c r="D123" s="3" t="s">
        <v>88</v>
      </c>
      <c r="E123" s="257" t="s">
        <v>13</v>
      </c>
      <c r="F123" s="3" t="s">
        <v>242</v>
      </c>
      <c r="G123" s="310"/>
      <c r="H123" s="311"/>
      <c r="I123" s="312"/>
      <c r="J123" s="308"/>
      <c r="K123" s="308"/>
      <c r="L123" s="308"/>
      <c r="M123" s="308"/>
      <c r="N123"/>
      <c r="O123" s="339"/>
    </row>
    <row r="124" spans="2:15" outlineLevel="1" x14ac:dyDescent="0.2">
      <c r="B124" s="1">
        <f t="shared" si="19"/>
        <v>45</v>
      </c>
      <c r="C124" s="1" t="s">
        <v>242</v>
      </c>
      <c r="D124" s="3" t="s">
        <v>88</v>
      </c>
      <c r="E124" s="257" t="s">
        <v>13</v>
      </c>
      <c r="F124" s="3" t="s">
        <v>242</v>
      </c>
      <c r="G124" s="340">
        <v>5914389</v>
      </c>
      <c r="H124" s="341" t="s">
        <v>193</v>
      </c>
      <c r="I124" s="312"/>
      <c r="J124" s="308"/>
      <c r="K124" s="308"/>
      <c r="L124" s="308"/>
      <c r="M124" s="342">
        <v>0.82</v>
      </c>
      <c r="N124"/>
      <c r="O124" s="339"/>
    </row>
    <row r="125" spans="2:15" outlineLevel="1" x14ac:dyDescent="0.2">
      <c r="B125" s="1">
        <f t="shared" si="19"/>
        <v>46</v>
      </c>
      <c r="C125" s="1" t="s">
        <v>242</v>
      </c>
      <c r="D125" s="3" t="s">
        <v>88</v>
      </c>
      <c r="E125" s="257" t="s">
        <v>13</v>
      </c>
      <c r="F125" s="3" t="s">
        <v>242</v>
      </c>
      <c r="G125" s="310"/>
      <c r="H125" s="311"/>
      <c r="I125" s="312"/>
      <c r="J125" s="308"/>
      <c r="K125" s="308"/>
      <c r="L125" s="308"/>
      <c r="M125" s="308"/>
      <c r="N125"/>
      <c r="O125" s="339"/>
    </row>
    <row r="126" spans="2:15" outlineLevel="1" x14ac:dyDescent="0.2">
      <c r="B126" s="1">
        <f t="shared" si="19"/>
        <v>47</v>
      </c>
      <c r="C126" s="1" t="s">
        <v>242</v>
      </c>
      <c r="D126" s="3" t="s">
        <v>88</v>
      </c>
      <c r="E126" s="257" t="s">
        <v>13</v>
      </c>
      <c r="F126" s="3" t="s">
        <v>242</v>
      </c>
      <c r="G126" s="327"/>
      <c r="H126" s="328"/>
      <c r="I126" s="334" t="s">
        <v>154</v>
      </c>
      <c r="J126" s="334"/>
      <c r="K126" s="334"/>
      <c r="L126" s="334"/>
      <c r="M126" s="334"/>
      <c r="N126" s="328"/>
      <c r="O126" s="343">
        <f>SUM(O118:O122)</f>
        <v>14.471031999999997</v>
      </c>
    </row>
    <row r="127" spans="2:15" outlineLevel="1" x14ac:dyDescent="0.2">
      <c r="B127" s="1">
        <f t="shared" si="19"/>
        <v>48</v>
      </c>
      <c r="C127" s="1" t="s">
        <v>242</v>
      </c>
      <c r="D127" s="3" t="s">
        <v>88</v>
      </c>
      <c r="E127" s="257" t="s">
        <v>13</v>
      </c>
      <c r="F127" s="3" t="s">
        <v>242</v>
      </c>
      <c r="G127" s="308"/>
      <c r="H127" s="308"/>
      <c r="I127" s="308"/>
      <c r="J127" s="308"/>
      <c r="K127" s="326" t="s">
        <v>155</v>
      </c>
      <c r="L127" s="326"/>
      <c r="M127" s="326"/>
      <c r="N127" s="308"/>
      <c r="O127" s="264">
        <f>O93+O104+O126+O115</f>
        <v>432.68510179999998</v>
      </c>
    </row>
    <row r="128" spans="2:15" outlineLevel="1" x14ac:dyDescent="0.2">
      <c r="B128" s="1">
        <f t="shared" si="19"/>
        <v>49</v>
      </c>
      <c r="C128" s="1" t="s">
        <v>242</v>
      </c>
      <c r="D128" s="3" t="s">
        <v>88</v>
      </c>
      <c r="E128" s="257" t="s">
        <v>13</v>
      </c>
      <c r="F128" s="3" t="s">
        <v>242</v>
      </c>
      <c r="G128" s="3" t="s">
        <v>242</v>
      </c>
      <c r="H128" s="4" t="s">
        <v>242</v>
      </c>
      <c r="I128" s="3" t="s">
        <v>242</v>
      </c>
      <c r="J128" s="260" t="s">
        <v>242</v>
      </c>
      <c r="K128" s="263" t="s">
        <v>242</v>
      </c>
      <c r="L128" s="262" t="s">
        <v>242</v>
      </c>
      <c r="M128" s="263" t="str">
        <f t="shared" ref="M128" si="21">IF(G128="","",O128-N128)</f>
        <v/>
      </c>
      <c r="N128" s="263" t="str">
        <f t="shared" ref="N128" si="22">IF(G128="","",ROUND((O128*L128),2))</f>
        <v/>
      </c>
      <c r="O128" s="264" t="str">
        <f t="shared" ref="O128" si="23">IF(G128="","",ROUND((K128*J128),2))</f>
        <v/>
      </c>
    </row>
    <row r="129" spans="2:15" ht="13.5" collapsed="1" thickBot="1" x14ac:dyDescent="0.25">
      <c r="E129" s="237"/>
      <c r="F129" s="238"/>
      <c r="G129" s="238"/>
      <c r="H129" s="239"/>
      <c r="I129" s="240"/>
      <c r="J129" s="240"/>
      <c r="K129" s="240"/>
      <c r="L129" s="240"/>
      <c r="M129" s="240"/>
      <c r="N129" s="241"/>
      <c r="O129" s="242"/>
    </row>
    <row r="130" spans="2:15" x14ac:dyDescent="0.2">
      <c r="B130" s="243" t="s">
        <v>76</v>
      </c>
      <c r="C130" s="243" t="s">
        <v>77</v>
      </c>
      <c r="E130" s="244" t="s">
        <v>3</v>
      </c>
      <c r="F130" s="245" t="s">
        <v>78</v>
      </c>
      <c r="G130" s="245" t="s">
        <v>19</v>
      </c>
      <c r="H130" s="245" t="s">
        <v>79</v>
      </c>
      <c r="I130" s="245" t="s">
        <v>80</v>
      </c>
      <c r="J130" s="245" t="s">
        <v>81</v>
      </c>
      <c r="K130" s="246" t="s">
        <v>82</v>
      </c>
      <c r="L130" s="245" t="s">
        <v>30</v>
      </c>
      <c r="M130" s="246" t="s">
        <v>31</v>
      </c>
      <c r="N130" s="246" t="s">
        <v>32</v>
      </c>
      <c r="O130" s="247" t="s">
        <v>83</v>
      </c>
    </row>
    <row r="131" spans="2:15" x14ac:dyDescent="0.2">
      <c r="B131" s="248">
        <v>4011459</v>
      </c>
      <c r="C131" s="249"/>
      <c r="E131" s="250" t="s">
        <v>13</v>
      </c>
      <c r="F131" s="251" t="s">
        <v>85</v>
      </c>
      <c r="G131" s="251">
        <f>G79+1</f>
        <v>6</v>
      </c>
      <c r="H131" s="252" t="s">
        <v>231</v>
      </c>
      <c r="I131" s="251" t="s">
        <v>232</v>
      </c>
      <c r="J131" s="251" t="s">
        <v>87</v>
      </c>
      <c r="K131" s="253" t="s">
        <v>87</v>
      </c>
      <c r="L131" s="254">
        <f>IF(O131=0,"",ROUND(N131/O131,4))</f>
        <v>4.1999999999999997E-3</v>
      </c>
      <c r="M131" s="271">
        <f>O131-N131</f>
        <v>452.56</v>
      </c>
      <c r="N131" s="271">
        <f>ROUND(O141/I132,2)</f>
        <v>1.91</v>
      </c>
      <c r="O131" s="272">
        <f>ROUND(O159,2)</f>
        <v>454.47</v>
      </c>
    </row>
    <row r="132" spans="2:15" outlineLevel="1" x14ac:dyDescent="0.2">
      <c r="B132" s="1">
        <v>1</v>
      </c>
      <c r="C132" s="3" t="s">
        <v>242</v>
      </c>
      <c r="E132" s="257"/>
      <c r="H132" s="36" t="s">
        <v>113</v>
      </c>
      <c r="I132" s="3">
        <v>99.6</v>
      </c>
      <c r="J132" s="3" t="s">
        <v>142</v>
      </c>
      <c r="K132" s="263"/>
      <c r="M132" s="263"/>
      <c r="N132" s="263"/>
      <c r="O132" s="264"/>
    </row>
    <row r="133" spans="2:15" outlineLevel="1" x14ac:dyDescent="0.2">
      <c r="B133" s="1">
        <f>B132+1</f>
        <v>2</v>
      </c>
      <c r="C133" s="1" t="s">
        <v>242</v>
      </c>
      <c r="D133" s="3" t="s">
        <v>88</v>
      </c>
      <c r="E133" s="257" t="s">
        <v>13</v>
      </c>
      <c r="F133" s="3" t="s">
        <v>242</v>
      </c>
      <c r="G133" s="344" t="s">
        <v>194</v>
      </c>
      <c r="H133" s="345" t="s">
        <v>195</v>
      </c>
      <c r="I133" s="299"/>
      <c r="J133" s="346"/>
      <c r="K133" s="347"/>
      <c r="L133" s="348"/>
      <c r="M133" s="347"/>
      <c r="N133" s="347" t="s">
        <v>196</v>
      </c>
      <c r="O133" s="349"/>
    </row>
    <row r="134" spans="2:15" outlineLevel="1" x14ac:dyDescent="0.2">
      <c r="B134" s="1">
        <f t="shared" ref="B134:B160" si="24">B133+1</f>
        <v>3</v>
      </c>
      <c r="C134" s="1" t="s">
        <v>242</v>
      </c>
      <c r="D134" s="3" t="s">
        <v>88</v>
      </c>
      <c r="E134" s="257" t="s">
        <v>13</v>
      </c>
      <c r="F134" s="3" t="s">
        <v>242</v>
      </c>
      <c r="G134" s="350" t="s">
        <v>115</v>
      </c>
      <c r="H134" s="351"/>
      <c r="I134" s="3" t="s">
        <v>116</v>
      </c>
      <c r="J134" s="260" t="s">
        <v>117</v>
      </c>
      <c r="K134" s="263"/>
      <c r="L134" s="262" t="s">
        <v>118</v>
      </c>
      <c r="M134" s="263"/>
      <c r="N134" s="263"/>
      <c r="O134" s="264" t="s">
        <v>119</v>
      </c>
    </row>
    <row r="135" spans="2:15" outlineLevel="1" x14ac:dyDescent="0.2">
      <c r="B135" s="1">
        <f t="shared" si="24"/>
        <v>4</v>
      </c>
      <c r="C135" s="1" t="s">
        <v>242</v>
      </c>
      <c r="D135" s="3" t="s">
        <v>88</v>
      </c>
      <c r="E135" s="257" t="s">
        <v>13</v>
      </c>
      <c r="F135" s="3" t="s">
        <v>242</v>
      </c>
      <c r="G135" s="352"/>
      <c r="H135" s="4"/>
      <c r="J135" s="260" t="s">
        <v>120</v>
      </c>
      <c r="K135" s="263" t="s">
        <v>121</v>
      </c>
      <c r="L135" s="262" t="s">
        <v>122</v>
      </c>
      <c r="M135" s="263" t="s">
        <v>123</v>
      </c>
      <c r="N135" s="263"/>
      <c r="O135" s="264" t="s">
        <v>124</v>
      </c>
    </row>
    <row r="136" spans="2:15" outlineLevel="1" x14ac:dyDescent="0.2">
      <c r="B136" s="1">
        <f t="shared" si="24"/>
        <v>5</v>
      </c>
      <c r="C136" s="1" t="s">
        <v>242</v>
      </c>
      <c r="D136" s="3" t="s">
        <v>88</v>
      </c>
      <c r="E136" s="257" t="s">
        <v>13</v>
      </c>
      <c r="F136" s="3" t="s">
        <v>242</v>
      </c>
      <c r="G136" s="352" t="s">
        <v>98</v>
      </c>
      <c r="H136" s="4" t="s">
        <v>197</v>
      </c>
      <c r="I136" s="3">
        <v>1</v>
      </c>
      <c r="J136" s="260">
        <v>0.71</v>
      </c>
      <c r="K136" s="263">
        <v>0.28999999999999998</v>
      </c>
      <c r="L136" s="353">
        <v>302.84969999999998</v>
      </c>
      <c r="M136" s="263">
        <v>148.1044</v>
      </c>
      <c r="N136" s="263"/>
      <c r="O136" s="264">
        <v>257.97359999999998</v>
      </c>
    </row>
    <row r="137" spans="2:15" outlineLevel="1" x14ac:dyDescent="0.2">
      <c r="B137" s="1">
        <f t="shared" si="24"/>
        <v>6</v>
      </c>
      <c r="C137" s="1" t="s">
        <v>242</v>
      </c>
      <c r="D137" s="3" t="s">
        <v>88</v>
      </c>
      <c r="E137" s="257" t="s">
        <v>13</v>
      </c>
      <c r="F137" s="3" t="s">
        <v>242</v>
      </c>
      <c r="G137" s="352" t="s">
        <v>97</v>
      </c>
      <c r="H137" s="4" t="s">
        <v>198</v>
      </c>
      <c r="I137" s="3">
        <v>1</v>
      </c>
      <c r="J137" s="260">
        <v>0.82</v>
      </c>
      <c r="K137" s="263">
        <v>0.18</v>
      </c>
      <c r="L137" s="353">
        <v>342.2998</v>
      </c>
      <c r="M137" s="263">
        <v>137.18709999999999</v>
      </c>
      <c r="N137" s="263"/>
      <c r="O137" s="264">
        <v>305.37950000000001</v>
      </c>
    </row>
    <row r="138" spans="2:15" outlineLevel="1" x14ac:dyDescent="0.2">
      <c r="B138" s="1">
        <f t="shared" si="24"/>
        <v>7</v>
      </c>
      <c r="C138" s="1" t="s">
        <v>242</v>
      </c>
      <c r="D138" s="3" t="s">
        <v>88</v>
      </c>
      <c r="E138" s="257" t="s">
        <v>13</v>
      </c>
      <c r="F138" s="3" t="s">
        <v>242</v>
      </c>
      <c r="G138" s="352" t="s">
        <v>96</v>
      </c>
      <c r="H138" s="4" t="s">
        <v>199</v>
      </c>
      <c r="I138" s="3">
        <v>1</v>
      </c>
      <c r="J138" s="260">
        <v>1</v>
      </c>
      <c r="K138" s="263">
        <v>0</v>
      </c>
      <c r="L138" s="353">
        <v>512.19500000000005</v>
      </c>
      <c r="M138" s="263">
        <v>224.4145</v>
      </c>
      <c r="N138" s="263"/>
      <c r="O138" s="264">
        <v>512.19500000000005</v>
      </c>
    </row>
    <row r="139" spans="2:15" outlineLevel="1" x14ac:dyDescent="0.2">
      <c r="B139" s="1">
        <f t="shared" si="24"/>
        <v>8</v>
      </c>
      <c r="C139" s="1" t="s">
        <v>242</v>
      </c>
      <c r="D139" s="3" t="s">
        <v>88</v>
      </c>
      <c r="E139" s="257" t="s">
        <v>13</v>
      </c>
      <c r="F139" s="3" t="s">
        <v>242</v>
      </c>
      <c r="G139" s="354"/>
      <c r="H139" s="284"/>
      <c r="I139" s="285"/>
      <c r="J139" s="286"/>
      <c r="K139" s="287"/>
      <c r="L139" s="355"/>
      <c r="M139" s="287" t="s">
        <v>128</v>
      </c>
      <c r="N139" s="287"/>
      <c r="O139" s="356">
        <v>1075.5481</v>
      </c>
    </row>
    <row r="140" spans="2:15" outlineLevel="1" x14ac:dyDescent="0.2">
      <c r="B140" s="1">
        <f t="shared" si="24"/>
        <v>9</v>
      </c>
      <c r="C140" s="1" t="s">
        <v>242</v>
      </c>
      <c r="D140" s="3" t="s">
        <v>88</v>
      </c>
      <c r="E140" s="257" t="s">
        <v>13</v>
      </c>
      <c r="F140" s="3" t="s">
        <v>242</v>
      </c>
      <c r="G140" s="344" t="s">
        <v>129</v>
      </c>
      <c r="H140" s="357"/>
      <c r="I140" s="299" t="s">
        <v>116</v>
      </c>
      <c r="J140" s="346" t="s">
        <v>80</v>
      </c>
      <c r="K140" s="347"/>
      <c r="L140" s="348" t="s">
        <v>118</v>
      </c>
      <c r="M140" s="347" t="s">
        <v>130</v>
      </c>
      <c r="N140" s="347"/>
      <c r="O140" s="349"/>
    </row>
    <row r="141" spans="2:15" outlineLevel="1" x14ac:dyDescent="0.2">
      <c r="B141" s="1">
        <f t="shared" si="24"/>
        <v>10</v>
      </c>
      <c r="C141" s="1" t="s">
        <v>242</v>
      </c>
      <c r="D141" s="3" t="s">
        <v>88</v>
      </c>
      <c r="E141" s="257" t="s">
        <v>13</v>
      </c>
      <c r="F141" s="3" t="s">
        <v>242</v>
      </c>
      <c r="G141" s="352" t="s">
        <v>131</v>
      </c>
      <c r="H141" s="4" t="s">
        <v>132</v>
      </c>
      <c r="I141" s="3">
        <v>8</v>
      </c>
      <c r="J141" s="260" t="s">
        <v>109</v>
      </c>
      <c r="K141" s="263"/>
      <c r="L141" s="353">
        <v>23.782399999999999</v>
      </c>
      <c r="M141" s="263"/>
      <c r="N141" s="263"/>
      <c r="O141" s="264">
        <v>190.25919999999999</v>
      </c>
    </row>
    <row r="142" spans="2:15" outlineLevel="1" x14ac:dyDescent="0.2">
      <c r="B142" s="1">
        <f t="shared" si="24"/>
        <v>11</v>
      </c>
      <c r="C142" s="1" t="s">
        <v>242</v>
      </c>
      <c r="D142" s="3" t="s">
        <v>88</v>
      </c>
      <c r="E142" s="257" t="s">
        <v>13</v>
      </c>
      <c r="F142" s="3" t="s">
        <v>242</v>
      </c>
      <c r="G142" s="352"/>
      <c r="H142" s="4"/>
      <c r="I142" s="3" t="s">
        <v>133</v>
      </c>
      <c r="J142" s="260"/>
      <c r="K142" s="263"/>
      <c r="L142" s="262"/>
      <c r="M142" s="263"/>
      <c r="N142" s="263"/>
      <c r="O142" s="264">
        <v>190.25919999999999</v>
      </c>
    </row>
    <row r="143" spans="2:15" outlineLevel="1" x14ac:dyDescent="0.2">
      <c r="B143" s="1">
        <f t="shared" si="24"/>
        <v>12</v>
      </c>
      <c r="C143" s="1" t="s">
        <v>242</v>
      </c>
      <c r="D143" s="3" t="s">
        <v>88</v>
      </c>
      <c r="E143" s="257" t="s">
        <v>13</v>
      </c>
      <c r="F143" s="3" t="s">
        <v>242</v>
      </c>
      <c r="G143" s="352"/>
      <c r="H143" s="4"/>
      <c r="I143" s="3" t="s">
        <v>134</v>
      </c>
      <c r="J143" s="260"/>
      <c r="K143" s="263"/>
      <c r="L143" s="262"/>
      <c r="M143" s="263"/>
      <c r="N143" s="263"/>
      <c r="O143" s="264">
        <v>1265.8072999999999</v>
      </c>
    </row>
    <row r="144" spans="2:15" outlineLevel="1" x14ac:dyDescent="0.2">
      <c r="B144" s="1">
        <f t="shared" si="24"/>
        <v>13</v>
      </c>
      <c r="C144" s="1" t="s">
        <v>242</v>
      </c>
      <c r="D144" s="3" t="s">
        <v>88</v>
      </c>
      <c r="E144" s="257" t="s">
        <v>13</v>
      </c>
      <c r="F144" s="3" t="s">
        <v>242</v>
      </c>
      <c r="G144" s="352"/>
      <c r="H144" s="4"/>
      <c r="I144" s="3" t="s">
        <v>135</v>
      </c>
      <c r="J144" s="260"/>
      <c r="K144" s="263"/>
      <c r="L144" s="262"/>
      <c r="M144" s="263"/>
      <c r="N144" s="263"/>
      <c r="O144" s="264">
        <v>12.7089</v>
      </c>
    </row>
    <row r="145" spans="2:15" outlineLevel="1" x14ac:dyDescent="0.2">
      <c r="B145" s="1">
        <f t="shared" si="24"/>
        <v>14</v>
      </c>
      <c r="C145" s="1" t="s">
        <v>242</v>
      </c>
      <c r="D145" s="3" t="s">
        <v>88</v>
      </c>
      <c r="E145" s="257" t="s">
        <v>13</v>
      </c>
      <c r="F145" s="3" t="s">
        <v>242</v>
      </c>
      <c r="G145" s="354"/>
      <c r="H145" s="284"/>
      <c r="I145" s="285"/>
      <c r="J145" s="286"/>
      <c r="K145" s="287"/>
      <c r="L145" s="355"/>
      <c r="M145" s="287" t="s">
        <v>136</v>
      </c>
      <c r="N145" s="287"/>
      <c r="O145" s="356">
        <v>0.91120000000000001</v>
      </c>
    </row>
    <row r="146" spans="2:15" outlineLevel="1" x14ac:dyDescent="0.2">
      <c r="B146" s="1">
        <f t="shared" si="24"/>
        <v>15</v>
      </c>
      <c r="C146" s="1" t="s">
        <v>242</v>
      </c>
      <c r="D146" s="3" t="s">
        <v>88</v>
      </c>
      <c r="E146" s="257" t="s">
        <v>13</v>
      </c>
      <c r="F146" s="3" t="s">
        <v>242</v>
      </c>
      <c r="G146" s="344" t="s">
        <v>137</v>
      </c>
      <c r="H146" s="357"/>
      <c r="I146" s="299" t="s">
        <v>116</v>
      </c>
      <c r="J146" s="346" t="s">
        <v>80</v>
      </c>
      <c r="K146" s="347"/>
      <c r="L146" s="348" t="s">
        <v>138</v>
      </c>
      <c r="M146" s="347" t="s">
        <v>139</v>
      </c>
      <c r="N146" s="347"/>
      <c r="O146" s="349"/>
    </row>
    <row r="147" spans="2:15" outlineLevel="1" x14ac:dyDescent="0.2">
      <c r="B147" s="1">
        <f t="shared" si="24"/>
        <v>16</v>
      </c>
      <c r="C147" s="1" t="s">
        <v>242</v>
      </c>
      <c r="D147" s="3" t="s">
        <v>88</v>
      </c>
      <c r="E147" s="257" t="s">
        <v>13</v>
      </c>
      <c r="F147" s="3" t="s">
        <v>242</v>
      </c>
      <c r="G147" s="354"/>
      <c r="H147" s="284"/>
      <c r="I147" s="285" t="s">
        <v>143</v>
      </c>
      <c r="J147" s="286"/>
      <c r="K147" s="287"/>
      <c r="L147" s="355"/>
      <c r="M147" s="287"/>
      <c r="N147" s="287"/>
      <c r="O147" s="356"/>
    </row>
    <row r="148" spans="2:15" outlineLevel="1" x14ac:dyDescent="0.2">
      <c r="B148" s="1">
        <f t="shared" si="24"/>
        <v>17</v>
      </c>
      <c r="C148" s="1" t="s">
        <v>242</v>
      </c>
      <c r="D148" s="3" t="s">
        <v>88</v>
      </c>
      <c r="E148" s="257" t="s">
        <v>13</v>
      </c>
      <c r="F148" s="3" t="s">
        <v>242</v>
      </c>
      <c r="G148" s="344" t="s">
        <v>144</v>
      </c>
      <c r="H148" s="357"/>
      <c r="I148" s="299" t="s">
        <v>116</v>
      </c>
      <c r="J148" s="346" t="s">
        <v>80</v>
      </c>
      <c r="K148" s="347"/>
      <c r="L148" s="348" t="s">
        <v>139</v>
      </c>
      <c r="M148" s="347" t="s">
        <v>139</v>
      </c>
      <c r="N148" s="347"/>
      <c r="O148" s="349"/>
    </row>
    <row r="149" spans="2:15" outlineLevel="1" x14ac:dyDescent="0.2">
      <c r="B149" s="1">
        <f t="shared" si="24"/>
        <v>18</v>
      </c>
      <c r="C149" s="1" t="s">
        <v>242</v>
      </c>
      <c r="D149" s="3" t="s">
        <v>88</v>
      </c>
      <c r="E149" s="257" t="s">
        <v>13</v>
      </c>
      <c r="F149" s="3" t="s">
        <v>242</v>
      </c>
      <c r="G149" s="358" t="s">
        <v>200</v>
      </c>
      <c r="H149" s="295" t="s">
        <v>201</v>
      </c>
      <c r="I149" s="3">
        <v>1</v>
      </c>
      <c r="J149" s="260" t="s">
        <v>142</v>
      </c>
      <c r="K149" s="263"/>
      <c r="L149" s="359">
        <f>O79</f>
        <v>432.69</v>
      </c>
      <c r="M149" s="263"/>
      <c r="N149" s="263"/>
      <c r="O149" s="264">
        <f>L149*I149</f>
        <v>432.69</v>
      </c>
    </row>
    <row r="150" spans="2:15" outlineLevel="1" x14ac:dyDescent="0.2">
      <c r="B150" s="1">
        <f t="shared" si="24"/>
        <v>19</v>
      </c>
      <c r="C150" s="1" t="s">
        <v>242</v>
      </c>
      <c r="D150" s="3" t="s">
        <v>88</v>
      </c>
      <c r="E150" s="257" t="s">
        <v>13</v>
      </c>
      <c r="F150" s="3" t="s">
        <v>242</v>
      </c>
      <c r="G150" s="352"/>
      <c r="H150" s="4"/>
      <c r="I150" s="3" t="s">
        <v>145</v>
      </c>
      <c r="J150" s="260"/>
      <c r="K150" s="263"/>
      <c r="L150" s="262"/>
      <c r="M150" s="263"/>
      <c r="N150" s="263"/>
      <c r="O150" s="264"/>
    </row>
    <row r="151" spans="2:15" outlineLevel="1" x14ac:dyDescent="0.2">
      <c r="B151" s="1">
        <f t="shared" si="24"/>
        <v>20</v>
      </c>
      <c r="C151" s="1" t="s">
        <v>242</v>
      </c>
      <c r="D151" s="3" t="s">
        <v>88</v>
      </c>
      <c r="E151" s="257" t="s">
        <v>13</v>
      </c>
      <c r="F151" s="3" t="s">
        <v>242</v>
      </c>
      <c r="G151" s="354"/>
      <c r="H151" s="284"/>
      <c r="I151" s="285"/>
      <c r="J151" s="286"/>
      <c r="K151" s="287"/>
      <c r="L151" s="355"/>
      <c r="M151" s="287" t="s">
        <v>34</v>
      </c>
      <c r="N151" s="287"/>
      <c r="O151" s="356">
        <f>O149</f>
        <v>432.69</v>
      </c>
    </row>
    <row r="152" spans="2:15" outlineLevel="1" x14ac:dyDescent="0.2">
      <c r="B152" s="1">
        <f t="shared" si="24"/>
        <v>21</v>
      </c>
      <c r="C152" s="1" t="s">
        <v>242</v>
      </c>
      <c r="D152" s="3" t="s">
        <v>88</v>
      </c>
      <c r="E152" s="257" t="s">
        <v>13</v>
      </c>
      <c r="F152" s="3" t="s">
        <v>242</v>
      </c>
      <c r="G152" s="360" t="s">
        <v>146</v>
      </c>
      <c r="H152" s="357"/>
      <c r="I152" s="299" t="s">
        <v>19</v>
      </c>
      <c r="J152" s="346" t="s">
        <v>116</v>
      </c>
      <c r="K152" s="347" t="s">
        <v>80</v>
      </c>
      <c r="L152" s="348"/>
      <c r="M152" s="347" t="s">
        <v>139</v>
      </c>
      <c r="N152" s="347" t="s">
        <v>139</v>
      </c>
      <c r="O152" s="349"/>
    </row>
    <row r="153" spans="2:15" outlineLevel="1" x14ac:dyDescent="0.2">
      <c r="B153" s="1">
        <f t="shared" si="24"/>
        <v>22</v>
      </c>
      <c r="C153" s="1" t="s">
        <v>242</v>
      </c>
      <c r="D153" s="3" t="s">
        <v>88</v>
      </c>
      <c r="E153" s="257" t="s">
        <v>13</v>
      </c>
      <c r="F153" s="3" t="s">
        <v>242</v>
      </c>
      <c r="G153" s="350" t="s">
        <v>200</v>
      </c>
      <c r="H153" s="4" t="s">
        <v>202</v>
      </c>
      <c r="I153" s="3" t="s">
        <v>203</v>
      </c>
      <c r="J153" s="260">
        <v>1</v>
      </c>
      <c r="K153" s="263" t="s">
        <v>142</v>
      </c>
      <c r="L153" s="262"/>
      <c r="M153" s="263">
        <v>8.16</v>
      </c>
      <c r="N153" s="263"/>
      <c r="O153" s="264">
        <v>8.16</v>
      </c>
    </row>
    <row r="154" spans="2:15" outlineLevel="1" x14ac:dyDescent="0.2">
      <c r="B154" s="1">
        <f t="shared" si="24"/>
        <v>23</v>
      </c>
      <c r="C154" s="1" t="s">
        <v>242</v>
      </c>
      <c r="D154" s="3" t="s">
        <v>88</v>
      </c>
      <c r="E154" s="257" t="s">
        <v>13</v>
      </c>
      <c r="F154" s="3" t="s">
        <v>242</v>
      </c>
      <c r="G154" s="354"/>
      <c r="H154" s="284"/>
      <c r="I154" s="285" t="s">
        <v>147</v>
      </c>
      <c r="J154" s="286"/>
      <c r="K154" s="287"/>
      <c r="L154" s="355"/>
      <c r="M154" s="287"/>
      <c r="N154" s="287"/>
      <c r="O154" s="356">
        <v>8.16</v>
      </c>
    </row>
    <row r="155" spans="2:15" outlineLevel="1" x14ac:dyDescent="0.2">
      <c r="B155" s="1">
        <f t="shared" si="24"/>
        <v>24</v>
      </c>
      <c r="C155" s="1" t="s">
        <v>242</v>
      </c>
      <c r="D155" s="3" t="s">
        <v>88</v>
      </c>
      <c r="E155" s="257" t="s">
        <v>13</v>
      </c>
      <c r="F155" s="3" t="s">
        <v>242</v>
      </c>
      <c r="G155" s="360" t="s">
        <v>148</v>
      </c>
      <c r="H155" s="357"/>
      <c r="I155" s="299" t="s">
        <v>116</v>
      </c>
      <c r="J155" s="346" t="s">
        <v>80</v>
      </c>
      <c r="K155" s="347" t="s">
        <v>149</v>
      </c>
      <c r="L155" s="348"/>
      <c r="M155" s="347"/>
      <c r="N155" s="347" t="s">
        <v>150</v>
      </c>
      <c r="O155" s="349" t="s">
        <v>139</v>
      </c>
    </row>
    <row r="156" spans="2:15" outlineLevel="1" x14ac:dyDescent="0.2">
      <c r="B156" s="1">
        <f t="shared" si="24"/>
        <v>25</v>
      </c>
      <c r="C156" s="1" t="s">
        <v>242</v>
      </c>
      <c r="D156" s="3" t="s">
        <v>88</v>
      </c>
      <c r="E156" s="257" t="s">
        <v>13</v>
      </c>
      <c r="F156" s="3" t="s">
        <v>242</v>
      </c>
      <c r="G156" s="352"/>
      <c r="H156" s="4"/>
      <c r="J156" s="260"/>
      <c r="K156" s="263" t="s">
        <v>151</v>
      </c>
      <c r="L156" s="262" t="s">
        <v>152</v>
      </c>
      <c r="M156" s="263" t="s">
        <v>153</v>
      </c>
      <c r="N156" s="263"/>
      <c r="O156" s="264"/>
    </row>
    <row r="157" spans="2:15" outlineLevel="1" x14ac:dyDescent="0.2">
      <c r="B157" s="1">
        <f t="shared" si="24"/>
        <v>26</v>
      </c>
      <c r="C157" s="1" t="s">
        <v>242</v>
      </c>
      <c r="D157" s="3" t="s">
        <v>88</v>
      </c>
      <c r="E157" s="257" t="s">
        <v>13</v>
      </c>
      <c r="F157" s="3" t="s">
        <v>242</v>
      </c>
      <c r="G157" s="350" t="s">
        <v>200</v>
      </c>
      <c r="H157" s="4" t="s">
        <v>202</v>
      </c>
      <c r="I157" s="3">
        <v>1</v>
      </c>
      <c r="J157" s="260" t="s">
        <v>192</v>
      </c>
      <c r="K157" s="263" t="s">
        <v>204</v>
      </c>
      <c r="L157" s="262" t="s">
        <v>205</v>
      </c>
      <c r="M157" s="263" t="s">
        <v>206</v>
      </c>
      <c r="N157" s="263"/>
      <c r="O157" s="264"/>
    </row>
    <row r="158" spans="2:15" outlineLevel="1" x14ac:dyDescent="0.2">
      <c r="B158" s="1">
        <f t="shared" si="24"/>
        <v>27</v>
      </c>
      <c r="C158" s="1" t="s">
        <v>242</v>
      </c>
      <c r="D158" s="3" t="s">
        <v>88</v>
      </c>
      <c r="E158" s="257" t="s">
        <v>13</v>
      </c>
      <c r="F158" s="3" t="s">
        <v>242</v>
      </c>
      <c r="G158" s="352"/>
      <c r="H158" s="4"/>
      <c r="I158" s="3" t="s">
        <v>154</v>
      </c>
      <c r="J158" s="260"/>
      <c r="K158" s="263"/>
      <c r="L158" s="262"/>
      <c r="M158" s="263"/>
      <c r="N158" s="263"/>
      <c r="O158" s="356"/>
    </row>
    <row r="159" spans="2:15" outlineLevel="1" x14ac:dyDescent="0.2">
      <c r="B159" s="1">
        <f t="shared" si="24"/>
        <v>28</v>
      </c>
      <c r="C159" s="1" t="s">
        <v>242</v>
      </c>
      <c r="D159" s="3" t="s">
        <v>88</v>
      </c>
      <c r="E159" s="257" t="s">
        <v>13</v>
      </c>
      <c r="F159" s="3" t="s">
        <v>242</v>
      </c>
      <c r="G159" s="299"/>
      <c r="H159" s="357"/>
      <c r="I159" s="299"/>
      <c r="J159" s="346"/>
      <c r="K159" s="347" t="s">
        <v>155</v>
      </c>
      <c r="L159" s="348"/>
      <c r="M159" s="347"/>
      <c r="N159" s="347"/>
      <c r="O159" s="264">
        <f>O154+O151+O145+O144</f>
        <v>454.4701</v>
      </c>
    </row>
    <row r="160" spans="2:15" ht="13.5" outlineLevel="1" thickBot="1" x14ac:dyDescent="0.25">
      <c r="B160" s="1">
        <f t="shared" si="24"/>
        <v>29</v>
      </c>
      <c r="C160" s="1" t="s">
        <v>242</v>
      </c>
      <c r="D160" s="3" t="s">
        <v>88</v>
      </c>
      <c r="E160" s="257" t="s">
        <v>13</v>
      </c>
      <c r="F160" s="3" t="s">
        <v>242</v>
      </c>
      <c r="G160" s="3" t="s">
        <v>242</v>
      </c>
      <c r="H160" s="4" t="s">
        <v>242</v>
      </c>
      <c r="I160" s="3" t="s">
        <v>242</v>
      </c>
      <c r="J160" s="260" t="s">
        <v>242</v>
      </c>
      <c r="K160" s="263" t="s">
        <v>242</v>
      </c>
      <c r="L160" s="262" t="s">
        <v>242</v>
      </c>
      <c r="M160" s="263" t="str">
        <f t="shared" ref="M160" si="25">IF(G160="","",O160-N160)</f>
        <v/>
      </c>
      <c r="N160" s="263" t="str">
        <f t="shared" ref="N160" si="26">IF(G160="","",ROUND((O160*L160),2))</f>
        <v/>
      </c>
      <c r="O160" s="264" t="str">
        <f t="shared" ref="O160" si="27">IF(G160="","",ROUND((K160*J160),2))</f>
        <v/>
      </c>
    </row>
    <row r="161" spans="2:15" ht="13.5" collapsed="1" thickBot="1" x14ac:dyDescent="0.25">
      <c r="E161" s="361"/>
      <c r="F161" s="9"/>
      <c r="G161" s="9"/>
      <c r="H161" s="10"/>
      <c r="I161" s="14"/>
      <c r="J161" s="14"/>
      <c r="K161" s="14"/>
      <c r="L161" s="14"/>
      <c r="M161" s="14"/>
      <c r="N161" s="362"/>
      <c r="O161" s="363"/>
    </row>
    <row r="162" spans="2:15" x14ac:dyDescent="0.2">
      <c r="B162" s="243" t="s">
        <v>76</v>
      </c>
      <c r="C162" s="243" t="s">
        <v>77</v>
      </c>
      <c r="E162" s="244" t="s">
        <v>3</v>
      </c>
      <c r="F162" s="245" t="s">
        <v>78</v>
      </c>
      <c r="G162" s="245" t="s">
        <v>19</v>
      </c>
      <c r="H162" s="245" t="s">
        <v>79</v>
      </c>
      <c r="I162" s="245" t="s">
        <v>80</v>
      </c>
      <c r="J162" s="245" t="s">
        <v>81</v>
      </c>
      <c r="K162" s="246" t="s">
        <v>82</v>
      </c>
      <c r="L162" s="245" t="s">
        <v>30</v>
      </c>
      <c r="M162" s="246" t="s">
        <v>31</v>
      </c>
      <c r="N162" s="246" t="s">
        <v>32</v>
      </c>
      <c r="O162" s="247" t="s">
        <v>83</v>
      </c>
    </row>
    <row r="163" spans="2:15" ht="25.5" x14ac:dyDescent="0.2">
      <c r="B163" s="248">
        <v>6416078</v>
      </c>
      <c r="C163" s="249"/>
      <c r="E163" s="250" t="s">
        <v>13</v>
      </c>
      <c r="F163" s="251" t="s">
        <v>85</v>
      </c>
      <c r="G163" s="251">
        <f>G131+1</f>
        <v>7</v>
      </c>
      <c r="H163" s="252" t="s">
        <v>244</v>
      </c>
      <c r="I163" s="251" t="s">
        <v>232</v>
      </c>
      <c r="J163" s="251" t="s">
        <v>87</v>
      </c>
      <c r="K163" s="253" t="s">
        <v>87</v>
      </c>
      <c r="L163" s="254">
        <f>IF(O163=0,"",ROUND(N163/O163,4))</f>
        <v>6.0699999999999997E-2</v>
      </c>
      <c r="M163" s="271">
        <f>O163-N163</f>
        <v>443.09</v>
      </c>
      <c r="N163" s="271">
        <f>ROUND(O172/I164,2)</f>
        <v>28.61</v>
      </c>
      <c r="O163" s="272">
        <f>ROUND(O208,2)</f>
        <v>471.7</v>
      </c>
    </row>
    <row r="164" spans="2:15" ht="13.5" customHeight="1" outlineLevel="1" x14ac:dyDescent="0.2">
      <c r="B164" s="1">
        <v>1</v>
      </c>
      <c r="C164" s="3" t="s">
        <v>246</v>
      </c>
      <c r="E164" s="257"/>
      <c r="H164" s="36" t="s">
        <v>113</v>
      </c>
      <c r="I164" s="3">
        <v>99.6</v>
      </c>
      <c r="J164" s="3" t="s">
        <v>142</v>
      </c>
      <c r="K164" s="258"/>
      <c r="M164" s="258"/>
      <c r="N164" s="258"/>
      <c r="O164" s="259"/>
    </row>
    <row r="165" spans="2:15" ht="13.5" customHeight="1" outlineLevel="1" x14ac:dyDescent="0.2">
      <c r="B165" s="1">
        <f>B164+1</f>
        <v>2</v>
      </c>
      <c r="C165" s="1" t="s">
        <v>242</v>
      </c>
      <c r="D165" s="3" t="s">
        <v>88</v>
      </c>
      <c r="E165" s="257" t="s">
        <v>13</v>
      </c>
      <c r="F165" s="3" t="s">
        <v>242</v>
      </c>
      <c r="G165" s="364" t="s">
        <v>115</v>
      </c>
      <c r="H165" s="365"/>
      <c r="I165" s="299" t="s">
        <v>116</v>
      </c>
      <c r="J165" s="366" t="s">
        <v>117</v>
      </c>
      <c r="K165" s="366"/>
      <c r="L165" s="367" t="s">
        <v>118</v>
      </c>
      <c r="M165" s="367"/>
      <c r="N165" s="368"/>
      <c r="O165" s="369" t="s">
        <v>119</v>
      </c>
    </row>
    <row r="166" spans="2:15" ht="13.5" customHeight="1" outlineLevel="1" x14ac:dyDescent="0.2">
      <c r="B166" s="1">
        <f t="shared" ref="B166:B211" si="28">B165+1</f>
        <v>3</v>
      </c>
      <c r="C166" s="1" t="s">
        <v>242</v>
      </c>
      <c r="D166" s="3" t="s">
        <v>88</v>
      </c>
      <c r="E166" s="257" t="s">
        <v>13</v>
      </c>
      <c r="F166" s="3" t="s">
        <v>242</v>
      </c>
      <c r="G166" s="370"/>
      <c r="H166" s="2"/>
      <c r="J166" s="371" t="s">
        <v>120</v>
      </c>
      <c r="K166" s="371" t="s">
        <v>121</v>
      </c>
      <c r="L166" s="372" t="s">
        <v>122</v>
      </c>
      <c r="M166" s="372" t="s">
        <v>123</v>
      </c>
      <c r="N166" s="373"/>
      <c r="O166" s="374" t="s">
        <v>124</v>
      </c>
    </row>
    <row r="167" spans="2:15" ht="13.5" customHeight="1" outlineLevel="1" x14ac:dyDescent="0.2">
      <c r="B167" s="1">
        <f t="shared" si="28"/>
        <v>4</v>
      </c>
      <c r="C167" s="1" t="s">
        <v>242</v>
      </c>
      <c r="D167" s="3" t="s">
        <v>88</v>
      </c>
      <c r="E167" s="257" t="s">
        <v>13</v>
      </c>
      <c r="F167" s="3" t="s">
        <v>242</v>
      </c>
      <c r="G167" s="370" t="s">
        <v>156</v>
      </c>
      <c r="H167" s="2" t="s">
        <v>157</v>
      </c>
      <c r="I167" s="3">
        <v>1</v>
      </c>
      <c r="J167" s="371">
        <v>1</v>
      </c>
      <c r="K167" s="371"/>
      <c r="L167" s="375">
        <v>189.59800000000001</v>
      </c>
      <c r="M167" s="375">
        <v>113.4335</v>
      </c>
      <c r="N167" s="373"/>
      <c r="O167" s="374">
        <v>189.59800000000001</v>
      </c>
    </row>
    <row r="168" spans="2:15" ht="13.5" customHeight="1" outlineLevel="1" x14ac:dyDescent="0.2">
      <c r="B168" s="1">
        <f t="shared" si="28"/>
        <v>5</v>
      </c>
      <c r="C168" s="1" t="s">
        <v>242</v>
      </c>
      <c r="D168" s="3" t="s">
        <v>88</v>
      </c>
      <c r="E168" s="257" t="s">
        <v>13</v>
      </c>
      <c r="F168" s="3" t="s">
        <v>242</v>
      </c>
      <c r="G168" s="370" t="s">
        <v>158</v>
      </c>
      <c r="H168" s="2" t="s">
        <v>159</v>
      </c>
      <c r="I168" s="3">
        <v>1</v>
      </c>
      <c r="J168" s="371">
        <v>0.86</v>
      </c>
      <c r="K168" s="371">
        <v>0.14000000000000001</v>
      </c>
      <c r="L168" s="375">
        <v>213.10230000000001</v>
      </c>
      <c r="M168" s="375">
        <v>106.6153</v>
      </c>
      <c r="N168" s="373"/>
      <c r="O168" s="374">
        <v>198.19409999999999</v>
      </c>
    </row>
    <row r="169" spans="2:15" ht="13.5" customHeight="1" outlineLevel="1" x14ac:dyDescent="0.2">
      <c r="B169" s="1">
        <f t="shared" si="28"/>
        <v>6</v>
      </c>
      <c r="C169" s="1" t="s">
        <v>242</v>
      </c>
      <c r="D169" s="3" t="s">
        <v>88</v>
      </c>
      <c r="E169" s="257" t="s">
        <v>13</v>
      </c>
      <c r="F169" s="3" t="s">
        <v>242</v>
      </c>
      <c r="G169" s="370" t="s">
        <v>160</v>
      </c>
      <c r="H169" s="2" t="s">
        <v>161</v>
      </c>
      <c r="I169" s="3">
        <v>1</v>
      </c>
      <c r="J169" s="371">
        <v>1</v>
      </c>
      <c r="K169" s="371"/>
      <c r="L169" s="375">
        <v>418.68329999999997</v>
      </c>
      <c r="M169" s="375">
        <v>29.7026</v>
      </c>
      <c r="N169" s="373"/>
      <c r="O169" s="374">
        <v>418.68329999999997</v>
      </c>
    </row>
    <row r="170" spans="2:15" ht="13.5" customHeight="1" outlineLevel="1" x14ac:dyDescent="0.2">
      <c r="B170" s="1">
        <f t="shared" si="28"/>
        <v>7</v>
      </c>
      <c r="C170" s="1" t="s">
        <v>242</v>
      </c>
      <c r="D170" s="3" t="s">
        <v>88</v>
      </c>
      <c r="E170" s="257" t="s">
        <v>13</v>
      </c>
      <c r="F170" s="3" t="s">
        <v>242</v>
      </c>
      <c r="G170" s="370" t="s">
        <v>126</v>
      </c>
      <c r="H170" s="2" t="s">
        <v>127</v>
      </c>
      <c r="I170" s="3">
        <v>2</v>
      </c>
      <c r="J170" s="371">
        <v>1</v>
      </c>
      <c r="K170" s="371"/>
      <c r="L170" s="375">
        <v>100.6741</v>
      </c>
      <c r="M170" s="375">
        <v>65.310100000000006</v>
      </c>
      <c r="N170" s="373"/>
      <c r="O170" s="374">
        <v>201.34819999999999</v>
      </c>
    </row>
    <row r="171" spans="2:15" ht="13.5" customHeight="1" outlineLevel="1" x14ac:dyDescent="0.2">
      <c r="B171" s="1">
        <f t="shared" si="28"/>
        <v>8</v>
      </c>
      <c r="C171" s="1" t="s">
        <v>242</v>
      </c>
      <c r="D171" s="3" t="s">
        <v>88</v>
      </c>
      <c r="E171" s="257" t="s">
        <v>13</v>
      </c>
      <c r="F171" s="3" t="s">
        <v>242</v>
      </c>
      <c r="G171" s="370" t="s">
        <v>162</v>
      </c>
      <c r="H171" s="2" t="s">
        <v>163</v>
      </c>
      <c r="I171" s="3">
        <v>1</v>
      </c>
      <c r="J171" s="371">
        <v>1</v>
      </c>
      <c r="K171" s="371"/>
      <c r="L171" s="375">
        <v>1841.3605</v>
      </c>
      <c r="M171" s="375">
        <v>919.83240000000001</v>
      </c>
      <c r="N171" s="373"/>
      <c r="O171" s="374">
        <v>1841.3605</v>
      </c>
    </row>
    <row r="172" spans="2:15" ht="13.5" customHeight="1" outlineLevel="1" x14ac:dyDescent="0.2">
      <c r="B172" s="1">
        <f t="shared" si="28"/>
        <v>9</v>
      </c>
      <c r="C172" s="1" t="s">
        <v>242</v>
      </c>
      <c r="D172" s="3" t="s">
        <v>88</v>
      </c>
      <c r="E172" s="257" t="s">
        <v>13</v>
      </c>
      <c r="F172" s="3" t="s">
        <v>242</v>
      </c>
      <c r="G172" s="370"/>
      <c r="H172" s="2"/>
      <c r="J172" s="371"/>
      <c r="K172" s="371"/>
      <c r="L172" s="372"/>
      <c r="M172" s="372" t="s">
        <v>128</v>
      </c>
      <c r="N172" s="373"/>
      <c r="O172" s="374">
        <v>2849.1840999999999</v>
      </c>
    </row>
    <row r="173" spans="2:15" ht="13.5" customHeight="1" outlineLevel="1" x14ac:dyDescent="0.2">
      <c r="B173" s="1">
        <f t="shared" si="28"/>
        <v>10</v>
      </c>
      <c r="C173" s="1" t="s">
        <v>242</v>
      </c>
      <c r="D173" s="3" t="s">
        <v>88</v>
      </c>
      <c r="E173" s="257" t="s">
        <v>13</v>
      </c>
      <c r="F173" s="3" t="s">
        <v>242</v>
      </c>
      <c r="G173" s="364" t="s">
        <v>129</v>
      </c>
      <c r="H173" s="365"/>
      <c r="I173" s="299" t="s">
        <v>116</v>
      </c>
      <c r="J173" s="366" t="s">
        <v>80</v>
      </c>
      <c r="K173" s="366"/>
      <c r="L173" s="367" t="s">
        <v>118</v>
      </c>
      <c r="M173" s="367" t="s">
        <v>130</v>
      </c>
      <c r="N173" s="368"/>
      <c r="O173" s="369"/>
    </row>
    <row r="174" spans="2:15" ht="13.5" customHeight="1" outlineLevel="1" x14ac:dyDescent="0.2">
      <c r="B174" s="1">
        <f t="shared" si="28"/>
        <v>11</v>
      </c>
      <c r="C174" s="1" t="s">
        <v>242</v>
      </c>
      <c r="D174" s="3" t="s">
        <v>88</v>
      </c>
      <c r="E174" s="257" t="s">
        <v>13</v>
      </c>
      <c r="F174" s="3" t="s">
        <v>242</v>
      </c>
      <c r="G174" s="370" t="s">
        <v>131</v>
      </c>
      <c r="H174" s="2" t="s">
        <v>132</v>
      </c>
      <c r="I174" s="3">
        <v>4</v>
      </c>
      <c r="J174" s="371" t="s">
        <v>109</v>
      </c>
      <c r="K174" s="371"/>
      <c r="L174" s="375">
        <v>23.782399999999999</v>
      </c>
      <c r="M174" s="372"/>
      <c r="N174" s="373"/>
      <c r="O174" s="374">
        <v>95.129599999999996</v>
      </c>
    </row>
    <row r="175" spans="2:15" ht="13.5" customHeight="1" outlineLevel="1" x14ac:dyDescent="0.2">
      <c r="B175" s="1">
        <f t="shared" si="28"/>
        <v>12</v>
      </c>
      <c r="C175" s="1" t="s">
        <v>242</v>
      </c>
      <c r="D175" s="3" t="s">
        <v>88</v>
      </c>
      <c r="E175" s="257" t="s">
        <v>13</v>
      </c>
      <c r="F175" s="3" t="s">
        <v>242</v>
      </c>
      <c r="G175" s="370"/>
      <c r="H175" s="2"/>
      <c r="I175" s="3" t="s">
        <v>133</v>
      </c>
      <c r="J175" s="371"/>
      <c r="K175" s="371"/>
      <c r="L175" s="372"/>
      <c r="M175" s="372"/>
      <c r="N175" s="373"/>
      <c r="O175" s="374">
        <v>95.129599999999996</v>
      </c>
    </row>
    <row r="176" spans="2:15" ht="13.5" customHeight="1" outlineLevel="1" x14ac:dyDescent="0.2">
      <c r="B176" s="1">
        <f t="shared" si="28"/>
        <v>13</v>
      </c>
      <c r="C176" s="1" t="s">
        <v>242</v>
      </c>
      <c r="D176" s="3" t="s">
        <v>88</v>
      </c>
      <c r="E176" s="257" t="s">
        <v>13</v>
      </c>
      <c r="F176" s="3" t="s">
        <v>242</v>
      </c>
      <c r="G176" s="370"/>
      <c r="H176" s="2"/>
      <c r="I176" s="3" t="s">
        <v>134</v>
      </c>
      <c r="J176" s="371"/>
      <c r="K176" s="371"/>
      <c r="L176" s="372"/>
      <c r="M176" s="372"/>
      <c r="N176" s="373"/>
      <c r="O176" s="374">
        <v>2944.3137000000002</v>
      </c>
    </row>
    <row r="177" spans="2:15" ht="13.5" customHeight="1" outlineLevel="1" x14ac:dyDescent="0.2">
      <c r="B177" s="1">
        <f t="shared" si="28"/>
        <v>14</v>
      </c>
      <c r="C177" s="1" t="s">
        <v>242</v>
      </c>
      <c r="D177" s="3" t="s">
        <v>88</v>
      </c>
      <c r="E177" s="257" t="s">
        <v>13</v>
      </c>
      <c r="F177" s="3" t="s">
        <v>242</v>
      </c>
      <c r="G177" s="370"/>
      <c r="H177" s="2"/>
      <c r="I177" s="3" t="s">
        <v>135</v>
      </c>
      <c r="J177" s="371"/>
      <c r="K177" s="371"/>
      <c r="L177" s="372"/>
      <c r="M177" s="372"/>
      <c r="N177" s="373"/>
      <c r="O177" s="374">
        <v>29.561399999999999</v>
      </c>
    </row>
    <row r="178" spans="2:15" ht="13.5" customHeight="1" outlineLevel="1" x14ac:dyDescent="0.2">
      <c r="B178" s="1">
        <f t="shared" si="28"/>
        <v>15</v>
      </c>
      <c r="C178" s="1" t="s">
        <v>242</v>
      </c>
      <c r="D178" s="3" t="s">
        <v>88</v>
      </c>
      <c r="E178" s="257" t="s">
        <v>13</v>
      </c>
      <c r="F178" s="3" t="s">
        <v>242</v>
      </c>
      <c r="G178" s="376"/>
      <c r="H178" s="377"/>
      <c r="I178" s="285"/>
      <c r="J178" s="378"/>
      <c r="K178" s="378"/>
      <c r="L178" s="379"/>
      <c r="M178" s="379"/>
      <c r="N178" s="380"/>
      <c r="O178" s="381"/>
    </row>
    <row r="179" spans="2:15" ht="13.5" customHeight="1" outlineLevel="1" x14ac:dyDescent="0.2">
      <c r="B179" s="1">
        <f t="shared" si="28"/>
        <v>16</v>
      </c>
      <c r="C179" s="1" t="s">
        <v>242</v>
      </c>
      <c r="D179" s="3" t="s">
        <v>88</v>
      </c>
      <c r="E179" s="257" t="s">
        <v>13</v>
      </c>
      <c r="F179" s="3" t="s">
        <v>242</v>
      </c>
      <c r="G179" s="364" t="s">
        <v>137</v>
      </c>
      <c r="H179" s="365"/>
      <c r="I179" s="299" t="s">
        <v>116</v>
      </c>
      <c r="J179" s="366" t="s">
        <v>80</v>
      </c>
      <c r="K179" s="366"/>
      <c r="L179" s="367" t="s">
        <v>138</v>
      </c>
      <c r="M179" s="367" t="s">
        <v>139</v>
      </c>
      <c r="N179" s="368"/>
      <c r="O179" s="369"/>
    </row>
    <row r="180" spans="2:15" ht="13.5" customHeight="1" outlineLevel="1" x14ac:dyDescent="0.2">
      <c r="B180" s="1">
        <f t="shared" si="28"/>
        <v>17</v>
      </c>
      <c r="C180" s="1" t="s">
        <v>242</v>
      </c>
      <c r="D180" s="3" t="s">
        <v>88</v>
      </c>
      <c r="E180" s="257" t="s">
        <v>13</v>
      </c>
      <c r="F180" s="3" t="s">
        <v>242</v>
      </c>
      <c r="G180" s="370" t="s">
        <v>164</v>
      </c>
      <c r="H180" s="2" t="s">
        <v>165</v>
      </c>
      <c r="I180" s="3">
        <v>2.7009999999999999E-2</v>
      </c>
      <c r="J180" s="371" t="s">
        <v>166</v>
      </c>
      <c r="K180" s="371"/>
      <c r="L180" s="375">
        <v>135.8245</v>
      </c>
      <c r="M180" s="375"/>
      <c r="N180" s="373"/>
      <c r="O180" s="374">
        <v>3.6686000000000001</v>
      </c>
    </row>
    <row r="181" spans="2:15" ht="13.5" customHeight="1" outlineLevel="1" x14ac:dyDescent="0.2">
      <c r="B181" s="1">
        <f t="shared" si="28"/>
        <v>18</v>
      </c>
      <c r="C181" s="1" t="s">
        <v>242</v>
      </c>
      <c r="D181" s="3" t="s">
        <v>88</v>
      </c>
      <c r="E181" s="257" t="s">
        <v>13</v>
      </c>
      <c r="F181" s="3" t="s">
        <v>242</v>
      </c>
      <c r="G181" s="370" t="s">
        <v>167</v>
      </c>
      <c r="H181" s="2" t="s">
        <v>168</v>
      </c>
      <c r="I181" s="3">
        <v>9.0029999999999999E-2</v>
      </c>
      <c r="J181" s="371" t="s">
        <v>166</v>
      </c>
      <c r="K181" s="371"/>
      <c r="L181" s="375">
        <v>156.51009999999999</v>
      </c>
      <c r="M181" s="375"/>
      <c r="N181" s="373"/>
      <c r="O181" s="374">
        <v>14.0906</v>
      </c>
    </row>
    <row r="182" spans="2:15" ht="13.5" customHeight="1" outlineLevel="1" x14ac:dyDescent="0.2">
      <c r="B182" s="1">
        <f t="shared" si="28"/>
        <v>19</v>
      </c>
      <c r="C182" s="1" t="s">
        <v>242</v>
      </c>
      <c r="D182" s="3" t="s">
        <v>88</v>
      </c>
      <c r="E182" s="257" t="s">
        <v>13</v>
      </c>
      <c r="F182" s="3" t="s">
        <v>242</v>
      </c>
      <c r="G182" s="370" t="s">
        <v>169</v>
      </c>
      <c r="H182" s="2" t="s">
        <v>170</v>
      </c>
      <c r="I182" s="3">
        <v>3.2149999999999998E-2</v>
      </c>
      <c r="J182" s="371" t="s">
        <v>166</v>
      </c>
      <c r="K182" s="371"/>
      <c r="L182" s="375">
        <v>141.58359999999999</v>
      </c>
      <c r="M182" s="375"/>
      <c r="N182" s="373"/>
      <c r="O182" s="374">
        <v>4.5518999999999998</v>
      </c>
    </row>
    <row r="183" spans="2:15" ht="13.5" customHeight="1" outlineLevel="1" x14ac:dyDescent="0.2">
      <c r="B183" s="1">
        <f t="shared" si="28"/>
        <v>20</v>
      </c>
      <c r="C183" s="1" t="s">
        <v>242</v>
      </c>
      <c r="D183" s="3" t="s">
        <v>88</v>
      </c>
      <c r="E183" s="257" t="s">
        <v>13</v>
      </c>
      <c r="F183" s="3" t="s">
        <v>242</v>
      </c>
      <c r="G183" s="370" t="s">
        <v>171</v>
      </c>
      <c r="H183" s="2" t="s">
        <v>172</v>
      </c>
      <c r="I183" s="3">
        <v>14.4636</v>
      </c>
      <c r="J183" s="371" t="s">
        <v>173</v>
      </c>
      <c r="K183" s="371"/>
      <c r="L183" s="375">
        <v>0.46949999999999997</v>
      </c>
      <c r="M183" s="375"/>
      <c r="N183" s="373"/>
      <c r="O183" s="374">
        <v>6.7907000000000002</v>
      </c>
    </row>
    <row r="184" spans="2:15" ht="13.5" customHeight="1" outlineLevel="1" x14ac:dyDescent="0.2">
      <c r="B184" s="1">
        <f t="shared" si="28"/>
        <v>21</v>
      </c>
      <c r="C184" s="1" t="s">
        <v>242</v>
      </c>
      <c r="D184" s="3" t="s">
        <v>88</v>
      </c>
      <c r="E184" s="257" t="s">
        <v>13</v>
      </c>
      <c r="F184" s="3" t="s">
        <v>242</v>
      </c>
      <c r="G184" s="370" t="s">
        <v>174</v>
      </c>
      <c r="H184" s="382" t="s">
        <v>207</v>
      </c>
      <c r="I184" s="296">
        <v>5.5449999999999999E-2</v>
      </c>
      <c r="J184" s="371" t="s">
        <v>142</v>
      </c>
      <c r="K184" s="371"/>
      <c r="L184" s="383">
        <v>5214.03</v>
      </c>
      <c r="M184" s="375"/>
      <c r="N184" s="373"/>
      <c r="O184" s="374">
        <f>I184*L184</f>
        <v>289.11796349999997</v>
      </c>
    </row>
    <row r="185" spans="2:15" ht="13.5" customHeight="1" outlineLevel="1" x14ac:dyDescent="0.2">
      <c r="B185" s="1">
        <f t="shared" si="28"/>
        <v>22</v>
      </c>
      <c r="C185" s="1" t="s">
        <v>242</v>
      </c>
      <c r="D185" s="3" t="s">
        <v>88</v>
      </c>
      <c r="E185" s="257" t="s">
        <v>13</v>
      </c>
      <c r="F185" s="3" t="s">
        <v>242</v>
      </c>
      <c r="G185" s="370" t="s">
        <v>176</v>
      </c>
      <c r="H185" s="2" t="s">
        <v>177</v>
      </c>
      <c r="I185" s="3">
        <v>8</v>
      </c>
      <c r="J185" s="371" t="s">
        <v>178</v>
      </c>
      <c r="K185" s="371"/>
      <c r="L185" s="375">
        <v>5.6440000000000001</v>
      </c>
      <c r="M185" s="375"/>
      <c r="N185" s="373"/>
      <c r="O185" s="374">
        <v>45.152000000000001</v>
      </c>
    </row>
    <row r="186" spans="2:15" ht="13.5" customHeight="1" outlineLevel="1" x14ac:dyDescent="0.2">
      <c r="B186" s="1">
        <f t="shared" si="28"/>
        <v>23</v>
      </c>
      <c r="C186" s="1" t="s">
        <v>242</v>
      </c>
      <c r="D186" s="3" t="s">
        <v>88</v>
      </c>
      <c r="E186" s="257" t="s">
        <v>13</v>
      </c>
      <c r="F186" s="3" t="s">
        <v>242</v>
      </c>
      <c r="G186" s="370" t="s">
        <v>179</v>
      </c>
      <c r="H186" s="2" t="s">
        <v>180</v>
      </c>
      <c r="I186" s="3">
        <v>0.1479</v>
      </c>
      <c r="J186" s="371" t="s">
        <v>166</v>
      </c>
      <c r="K186" s="371"/>
      <c r="L186" s="375">
        <v>144.72839999999999</v>
      </c>
      <c r="M186" s="375"/>
      <c r="N186" s="373"/>
      <c r="O186" s="374">
        <v>21.4053</v>
      </c>
    </row>
    <row r="187" spans="2:15" ht="13.5" customHeight="1" outlineLevel="1" x14ac:dyDescent="0.2">
      <c r="B187" s="1">
        <f t="shared" si="28"/>
        <v>24</v>
      </c>
      <c r="C187" s="1" t="s">
        <v>242</v>
      </c>
      <c r="D187" s="3" t="s">
        <v>88</v>
      </c>
      <c r="E187" s="257" t="s">
        <v>13</v>
      </c>
      <c r="F187" s="3" t="s">
        <v>242</v>
      </c>
      <c r="G187" s="370" t="s">
        <v>181</v>
      </c>
      <c r="H187" s="2" t="s">
        <v>182</v>
      </c>
      <c r="I187" s="3">
        <v>0.33631</v>
      </c>
      <c r="J187" s="371" t="s">
        <v>166</v>
      </c>
      <c r="K187" s="371"/>
      <c r="L187" s="375">
        <v>121.5836</v>
      </c>
      <c r="M187" s="375"/>
      <c r="N187" s="373"/>
      <c r="O187" s="374">
        <v>40.889800000000001</v>
      </c>
    </row>
    <row r="188" spans="2:15" ht="13.5" customHeight="1" outlineLevel="1" x14ac:dyDescent="0.2">
      <c r="B188" s="1">
        <f t="shared" si="28"/>
        <v>25</v>
      </c>
      <c r="C188" s="1" t="s">
        <v>242</v>
      </c>
      <c r="D188" s="3" t="s">
        <v>88</v>
      </c>
      <c r="E188" s="257" t="s">
        <v>13</v>
      </c>
      <c r="F188" s="3" t="s">
        <v>242</v>
      </c>
      <c r="G188" s="376"/>
      <c r="H188" s="377"/>
      <c r="I188" s="285" t="s">
        <v>143</v>
      </c>
      <c r="J188" s="378"/>
      <c r="K188" s="378"/>
      <c r="L188" s="379"/>
      <c r="M188" s="379"/>
      <c r="N188" s="380"/>
      <c r="O188" s="381">
        <f>SUM(O180:O187)</f>
        <v>425.66686349999998</v>
      </c>
    </row>
    <row r="189" spans="2:15" ht="13.5" customHeight="1" outlineLevel="1" x14ac:dyDescent="0.2">
      <c r="B189" s="1">
        <f t="shared" si="28"/>
        <v>26</v>
      </c>
      <c r="C189" s="1" t="s">
        <v>242</v>
      </c>
      <c r="D189" s="3" t="s">
        <v>88</v>
      </c>
      <c r="E189" s="257" t="s">
        <v>13</v>
      </c>
      <c r="F189" s="3" t="s">
        <v>242</v>
      </c>
      <c r="G189" s="364" t="s">
        <v>144</v>
      </c>
      <c r="H189" s="365"/>
      <c r="I189" s="299" t="s">
        <v>116</v>
      </c>
      <c r="J189" s="366" t="s">
        <v>80</v>
      </c>
      <c r="K189" s="366"/>
      <c r="L189" s="367" t="s">
        <v>139</v>
      </c>
      <c r="M189" s="367" t="s">
        <v>139</v>
      </c>
      <c r="N189" s="368"/>
      <c r="O189" s="369"/>
    </row>
    <row r="190" spans="2:15" ht="13.5" customHeight="1" outlineLevel="1" x14ac:dyDescent="0.2">
      <c r="B190" s="1">
        <f t="shared" si="28"/>
        <v>27</v>
      </c>
      <c r="C190" s="1" t="s">
        <v>242</v>
      </c>
      <c r="D190" s="3" t="s">
        <v>88</v>
      </c>
      <c r="E190" s="257" t="s">
        <v>13</v>
      </c>
      <c r="F190" s="3" t="s">
        <v>242</v>
      </c>
      <c r="G190" s="370"/>
      <c r="H190" s="2"/>
      <c r="I190" s="3" t="s">
        <v>145</v>
      </c>
      <c r="J190" s="371"/>
      <c r="K190" s="371"/>
      <c r="L190" s="372"/>
      <c r="M190" s="372"/>
      <c r="N190" s="373"/>
      <c r="O190" s="374"/>
    </row>
    <row r="191" spans="2:15" ht="13.5" customHeight="1" outlineLevel="1" x14ac:dyDescent="0.2">
      <c r="B191" s="1">
        <f t="shared" si="28"/>
        <v>28</v>
      </c>
      <c r="C191" s="1" t="s">
        <v>242</v>
      </c>
      <c r="D191" s="3" t="s">
        <v>88</v>
      </c>
      <c r="E191" s="257" t="s">
        <v>13</v>
      </c>
      <c r="F191" s="3" t="s">
        <v>242</v>
      </c>
      <c r="G191" s="376"/>
      <c r="H191" s="377"/>
      <c r="I191" s="285"/>
      <c r="J191" s="378"/>
      <c r="K191" s="378"/>
      <c r="L191" s="379"/>
      <c r="M191" s="379" t="s">
        <v>34</v>
      </c>
      <c r="N191" s="380"/>
      <c r="O191" s="381"/>
    </row>
    <row r="192" spans="2:15" ht="13.5" customHeight="1" outlineLevel="1" x14ac:dyDescent="0.2">
      <c r="B192" s="1">
        <f t="shared" si="28"/>
        <v>29</v>
      </c>
      <c r="C192" s="1" t="s">
        <v>242</v>
      </c>
      <c r="D192" s="3" t="s">
        <v>88</v>
      </c>
      <c r="E192" s="257" t="s">
        <v>13</v>
      </c>
      <c r="F192" s="3" t="s">
        <v>242</v>
      </c>
      <c r="G192" s="384" t="s">
        <v>146</v>
      </c>
      <c r="H192" s="2"/>
      <c r="I192" s="3" t="s">
        <v>19</v>
      </c>
      <c r="J192" s="371" t="s">
        <v>116</v>
      </c>
      <c r="K192" s="371" t="s">
        <v>80</v>
      </c>
      <c r="L192" s="372"/>
      <c r="M192" s="372" t="s">
        <v>139</v>
      </c>
      <c r="N192" s="373" t="s">
        <v>139</v>
      </c>
      <c r="O192" s="374"/>
    </row>
    <row r="193" spans="2:15" ht="13.5" customHeight="1" outlineLevel="1" x14ac:dyDescent="0.2">
      <c r="B193" s="1">
        <f t="shared" si="28"/>
        <v>30</v>
      </c>
      <c r="C193" s="1" t="s">
        <v>242</v>
      </c>
      <c r="D193" s="3" t="s">
        <v>88</v>
      </c>
      <c r="E193" s="257" t="s">
        <v>13</v>
      </c>
      <c r="F193" s="3" t="s">
        <v>242</v>
      </c>
      <c r="G193" s="370" t="s">
        <v>164</v>
      </c>
      <c r="H193" s="2" t="s">
        <v>183</v>
      </c>
      <c r="I193" s="3" t="s">
        <v>184</v>
      </c>
      <c r="J193" s="371">
        <v>4.052E-2</v>
      </c>
      <c r="K193" s="371" t="s">
        <v>142</v>
      </c>
      <c r="L193" s="372"/>
      <c r="M193" s="375">
        <v>1.85</v>
      </c>
      <c r="N193" s="373"/>
      <c r="O193" s="374">
        <v>7.4999999999999997E-2</v>
      </c>
    </row>
    <row r="194" spans="2:15" ht="13.5" customHeight="1" outlineLevel="1" x14ac:dyDescent="0.2">
      <c r="B194" s="1">
        <f t="shared" si="28"/>
        <v>31</v>
      </c>
      <c r="C194" s="1" t="s">
        <v>242</v>
      </c>
      <c r="D194" s="3" t="s">
        <v>88</v>
      </c>
      <c r="E194" s="257" t="s">
        <v>13</v>
      </c>
      <c r="F194" s="3" t="s">
        <v>242</v>
      </c>
      <c r="G194" s="370" t="s">
        <v>167</v>
      </c>
      <c r="H194" s="2" t="s">
        <v>185</v>
      </c>
      <c r="I194" s="3" t="s">
        <v>184</v>
      </c>
      <c r="J194" s="371">
        <v>0.13505</v>
      </c>
      <c r="K194" s="371" t="s">
        <v>142</v>
      </c>
      <c r="L194" s="372"/>
      <c r="M194" s="375">
        <v>1.85</v>
      </c>
      <c r="N194" s="373"/>
      <c r="O194" s="374">
        <v>0.24979999999999999</v>
      </c>
    </row>
    <row r="195" spans="2:15" ht="13.5" customHeight="1" outlineLevel="1" x14ac:dyDescent="0.2">
      <c r="B195" s="1">
        <f t="shared" si="28"/>
        <v>32</v>
      </c>
      <c r="C195" s="1" t="s">
        <v>242</v>
      </c>
      <c r="D195" s="3" t="s">
        <v>88</v>
      </c>
      <c r="E195" s="257" t="s">
        <v>13</v>
      </c>
      <c r="F195" s="3" t="s">
        <v>242</v>
      </c>
      <c r="G195" s="370" t="s">
        <v>169</v>
      </c>
      <c r="H195" s="2" t="s">
        <v>186</v>
      </c>
      <c r="I195" s="3" t="s">
        <v>184</v>
      </c>
      <c r="J195" s="371">
        <v>4.8230000000000002E-2</v>
      </c>
      <c r="K195" s="371" t="s">
        <v>142</v>
      </c>
      <c r="L195" s="372"/>
      <c r="M195" s="375">
        <v>1.85</v>
      </c>
      <c r="N195" s="373"/>
      <c r="O195" s="374">
        <v>8.9200000000000002E-2</v>
      </c>
    </row>
    <row r="196" spans="2:15" ht="13.5" customHeight="1" outlineLevel="1" x14ac:dyDescent="0.2">
      <c r="B196" s="1">
        <f t="shared" si="28"/>
        <v>33</v>
      </c>
      <c r="C196" s="1" t="s">
        <v>242</v>
      </c>
      <c r="D196" s="3" t="s">
        <v>88</v>
      </c>
      <c r="E196" s="257" t="s">
        <v>13</v>
      </c>
      <c r="F196" s="3" t="s">
        <v>242</v>
      </c>
      <c r="G196" s="370" t="s">
        <v>171</v>
      </c>
      <c r="H196" s="2" t="s">
        <v>187</v>
      </c>
      <c r="I196" s="3" t="s">
        <v>188</v>
      </c>
      <c r="J196" s="371">
        <v>1.4460000000000001E-2</v>
      </c>
      <c r="K196" s="371" t="s">
        <v>142</v>
      </c>
      <c r="L196" s="372"/>
      <c r="M196" s="375">
        <v>19.28</v>
      </c>
      <c r="N196" s="373"/>
      <c r="O196" s="374">
        <v>0.27879999999999999</v>
      </c>
    </row>
    <row r="197" spans="2:15" ht="13.5" customHeight="1" outlineLevel="1" x14ac:dyDescent="0.2">
      <c r="B197" s="1">
        <f t="shared" si="28"/>
        <v>34</v>
      </c>
      <c r="C197" s="1" t="s">
        <v>242</v>
      </c>
      <c r="D197" s="3" t="s">
        <v>88</v>
      </c>
      <c r="E197" s="257" t="s">
        <v>13</v>
      </c>
      <c r="F197" s="3" t="s">
        <v>242</v>
      </c>
      <c r="G197" s="370" t="s">
        <v>179</v>
      </c>
      <c r="H197" s="2" t="s">
        <v>189</v>
      </c>
      <c r="I197" s="3" t="s">
        <v>184</v>
      </c>
      <c r="J197" s="371">
        <v>0.22184999999999999</v>
      </c>
      <c r="K197" s="371" t="s">
        <v>142</v>
      </c>
      <c r="L197" s="372"/>
      <c r="M197" s="375">
        <v>1.85</v>
      </c>
      <c r="N197" s="373"/>
      <c r="O197" s="374">
        <v>0.41039999999999999</v>
      </c>
    </row>
    <row r="198" spans="2:15" ht="13.5" customHeight="1" outlineLevel="1" x14ac:dyDescent="0.2">
      <c r="B198" s="1">
        <f t="shared" si="28"/>
        <v>35</v>
      </c>
      <c r="C198" s="1" t="s">
        <v>242</v>
      </c>
      <c r="D198" s="3" t="s">
        <v>88</v>
      </c>
      <c r="E198" s="257" t="s">
        <v>13</v>
      </c>
      <c r="F198" s="3" t="s">
        <v>242</v>
      </c>
      <c r="G198" s="370" t="s">
        <v>181</v>
      </c>
      <c r="H198" s="2" t="s">
        <v>190</v>
      </c>
      <c r="I198" s="3" t="s">
        <v>184</v>
      </c>
      <c r="J198" s="371">
        <v>0.50446999999999997</v>
      </c>
      <c r="K198" s="371" t="s">
        <v>142</v>
      </c>
      <c r="L198" s="372"/>
      <c r="M198" s="375">
        <v>1.85</v>
      </c>
      <c r="N198" s="373"/>
      <c r="O198" s="374">
        <v>0.93330000000000002</v>
      </c>
    </row>
    <row r="199" spans="2:15" ht="13.5" customHeight="1" outlineLevel="1" x14ac:dyDescent="0.2">
      <c r="B199" s="1">
        <f t="shared" si="28"/>
        <v>36</v>
      </c>
      <c r="C199" s="1" t="s">
        <v>242</v>
      </c>
      <c r="D199" s="3" t="s">
        <v>88</v>
      </c>
      <c r="E199" s="257" t="s">
        <v>13</v>
      </c>
      <c r="F199" s="3" t="s">
        <v>242</v>
      </c>
      <c r="G199" s="370"/>
      <c r="H199" s="2"/>
      <c r="I199" s="3" t="s">
        <v>147</v>
      </c>
      <c r="J199" s="371"/>
      <c r="K199" s="371"/>
      <c r="L199" s="372"/>
      <c r="M199" s="372"/>
      <c r="N199" s="373"/>
      <c r="O199" s="374">
        <v>2.0365000000000002</v>
      </c>
    </row>
    <row r="200" spans="2:15" ht="13.5" customHeight="1" outlineLevel="1" x14ac:dyDescent="0.2">
      <c r="B200" s="1">
        <f t="shared" si="28"/>
        <v>37</v>
      </c>
      <c r="C200" s="1" t="s">
        <v>242</v>
      </c>
      <c r="D200" s="3" t="s">
        <v>88</v>
      </c>
      <c r="E200" s="257" t="s">
        <v>13</v>
      </c>
      <c r="F200" s="3" t="s">
        <v>242</v>
      </c>
      <c r="G200" s="364" t="s">
        <v>148</v>
      </c>
      <c r="H200" s="365"/>
      <c r="I200" s="299" t="s">
        <v>116</v>
      </c>
      <c r="J200" s="366" t="s">
        <v>80</v>
      </c>
      <c r="K200" s="366" t="s">
        <v>149</v>
      </c>
      <c r="L200" s="367"/>
      <c r="M200" s="367"/>
      <c r="N200" s="368" t="s">
        <v>150</v>
      </c>
      <c r="O200" s="385" t="s">
        <v>139</v>
      </c>
    </row>
    <row r="201" spans="2:15" ht="13.5" customHeight="1" outlineLevel="1" x14ac:dyDescent="0.2">
      <c r="B201" s="1">
        <f t="shared" si="28"/>
        <v>38</v>
      </c>
      <c r="C201" s="1" t="s">
        <v>242</v>
      </c>
      <c r="D201" s="3" t="s">
        <v>88</v>
      </c>
      <c r="E201" s="257" t="s">
        <v>13</v>
      </c>
      <c r="F201" s="3" t="s">
        <v>242</v>
      </c>
      <c r="G201" s="370"/>
      <c r="H201" s="2"/>
      <c r="J201" s="371"/>
      <c r="K201" s="308" t="s">
        <v>191</v>
      </c>
      <c r="L201" s="308"/>
      <c r="M201" s="308" t="s">
        <v>139</v>
      </c>
      <c r="N201" s="373"/>
      <c r="O201" s="386"/>
    </row>
    <row r="202" spans="2:15" ht="13.5" customHeight="1" outlineLevel="1" x14ac:dyDescent="0.2">
      <c r="B202" s="1">
        <f t="shared" si="28"/>
        <v>39</v>
      </c>
      <c r="C202" s="1" t="s">
        <v>242</v>
      </c>
      <c r="D202" s="3" t="s">
        <v>88</v>
      </c>
      <c r="E202" s="257" t="s">
        <v>13</v>
      </c>
      <c r="F202" s="3" t="s">
        <v>242</v>
      </c>
      <c r="G202" s="370" t="s">
        <v>164</v>
      </c>
      <c r="H202" s="2" t="s">
        <v>183</v>
      </c>
      <c r="I202" s="3">
        <v>4.052E-2</v>
      </c>
      <c r="J202" s="371" t="s">
        <v>192</v>
      </c>
      <c r="K202" s="308">
        <v>210</v>
      </c>
      <c r="L202" s="308"/>
      <c r="M202" s="263">
        <v>0.82</v>
      </c>
      <c r="N202" s="373"/>
      <c r="O202" s="338">
        <f>I202*K202*M202</f>
        <v>6.9775439999999991</v>
      </c>
    </row>
    <row r="203" spans="2:15" ht="13.5" customHeight="1" outlineLevel="1" x14ac:dyDescent="0.2">
      <c r="B203" s="1">
        <f t="shared" si="28"/>
        <v>40</v>
      </c>
      <c r="C203" s="1" t="s">
        <v>242</v>
      </c>
      <c r="D203" s="3" t="s">
        <v>88</v>
      </c>
      <c r="E203" s="257" t="s">
        <v>13</v>
      </c>
      <c r="F203" s="3" t="s">
        <v>242</v>
      </c>
      <c r="G203" s="370" t="s">
        <v>167</v>
      </c>
      <c r="H203" s="2" t="s">
        <v>185</v>
      </c>
      <c r="I203" s="3">
        <v>0.13505</v>
      </c>
      <c r="J203" s="371" t="s">
        <v>192</v>
      </c>
      <c r="K203" s="308">
        <v>10</v>
      </c>
      <c r="L203" s="308"/>
      <c r="M203" s="263">
        <v>0.82</v>
      </c>
      <c r="N203" s="373"/>
      <c r="O203" s="339">
        <f>I203*K203*M203</f>
        <v>1.10741</v>
      </c>
    </row>
    <row r="204" spans="2:15" ht="13.5" customHeight="1" outlineLevel="1" x14ac:dyDescent="0.2">
      <c r="B204" s="1">
        <f t="shared" si="28"/>
        <v>41</v>
      </c>
      <c r="C204" s="1" t="s">
        <v>242</v>
      </c>
      <c r="D204" s="3" t="s">
        <v>88</v>
      </c>
      <c r="E204" s="257" t="s">
        <v>13</v>
      </c>
      <c r="F204" s="3" t="s">
        <v>242</v>
      </c>
      <c r="G204" s="370" t="s">
        <v>169</v>
      </c>
      <c r="H204" s="2" t="s">
        <v>186</v>
      </c>
      <c r="I204" s="3">
        <v>4.8230000000000002E-2</v>
      </c>
      <c r="J204" s="371" t="s">
        <v>192</v>
      </c>
      <c r="K204" s="308">
        <v>10</v>
      </c>
      <c r="L204" s="308"/>
      <c r="M204" s="263">
        <v>0.82</v>
      </c>
      <c r="N204" s="373"/>
      <c r="O204" s="339">
        <f>I204*K204*M204</f>
        <v>0.395486</v>
      </c>
    </row>
    <row r="205" spans="2:15" ht="13.5" customHeight="1" outlineLevel="1" x14ac:dyDescent="0.2">
      <c r="B205" s="1">
        <f t="shared" si="28"/>
        <v>42</v>
      </c>
      <c r="C205" s="1" t="s">
        <v>242</v>
      </c>
      <c r="D205" s="3" t="s">
        <v>88</v>
      </c>
      <c r="E205" s="257" t="s">
        <v>13</v>
      </c>
      <c r="F205" s="3" t="s">
        <v>242</v>
      </c>
      <c r="G205" s="370" t="s">
        <v>179</v>
      </c>
      <c r="H205" s="2" t="s">
        <v>189</v>
      </c>
      <c r="I205" s="3">
        <v>0.22184999999999999</v>
      </c>
      <c r="J205" s="371" t="s">
        <v>192</v>
      </c>
      <c r="K205" s="308">
        <v>10</v>
      </c>
      <c r="L205" s="308"/>
      <c r="M205" s="263">
        <v>0.82</v>
      </c>
      <c r="N205" s="373"/>
      <c r="O205" s="339">
        <f t="shared" ref="O205:O206" si="29">I205*K205*M205</f>
        <v>1.8191699999999997</v>
      </c>
    </row>
    <row r="206" spans="2:15" ht="13.5" customHeight="1" outlineLevel="1" x14ac:dyDescent="0.2">
      <c r="B206" s="1">
        <f t="shared" si="28"/>
        <v>43</v>
      </c>
      <c r="C206" s="1" t="s">
        <v>242</v>
      </c>
      <c r="D206" s="3" t="s">
        <v>88</v>
      </c>
      <c r="E206" s="257" t="s">
        <v>13</v>
      </c>
      <c r="F206" s="3" t="s">
        <v>242</v>
      </c>
      <c r="G206" s="370" t="s">
        <v>181</v>
      </c>
      <c r="H206" s="2" t="s">
        <v>190</v>
      </c>
      <c r="I206" s="3">
        <v>0.50446999999999997</v>
      </c>
      <c r="J206" s="371" t="s">
        <v>192</v>
      </c>
      <c r="K206" s="308">
        <v>10</v>
      </c>
      <c r="L206" s="372"/>
      <c r="M206" s="263">
        <v>0.82</v>
      </c>
      <c r="N206" s="373"/>
      <c r="O206" s="339">
        <f t="shared" si="29"/>
        <v>4.1366539999999992</v>
      </c>
    </row>
    <row r="207" spans="2:15" ht="13.5" customHeight="1" outlineLevel="1" x14ac:dyDescent="0.2">
      <c r="B207" s="1">
        <f t="shared" si="28"/>
        <v>44</v>
      </c>
      <c r="C207" s="1" t="s">
        <v>242</v>
      </c>
      <c r="D207" s="3" t="s">
        <v>88</v>
      </c>
      <c r="E207" s="257" t="s">
        <v>13</v>
      </c>
      <c r="F207" s="3" t="s">
        <v>242</v>
      </c>
      <c r="G207" s="376"/>
      <c r="H207" s="377"/>
      <c r="I207" s="285" t="s">
        <v>154</v>
      </c>
      <c r="J207" s="378"/>
      <c r="K207" s="378"/>
      <c r="L207" s="379"/>
      <c r="M207" s="379"/>
      <c r="N207" s="380"/>
      <c r="O207" s="381">
        <f>SUM(O202:O206)</f>
        <v>14.436263999999998</v>
      </c>
    </row>
    <row r="208" spans="2:15" ht="13.5" customHeight="1" outlineLevel="1" x14ac:dyDescent="0.2">
      <c r="B208" s="1">
        <f t="shared" si="28"/>
        <v>45</v>
      </c>
      <c r="C208" s="1" t="s">
        <v>242</v>
      </c>
      <c r="D208" s="3" t="s">
        <v>88</v>
      </c>
      <c r="E208" s="257" t="s">
        <v>13</v>
      </c>
      <c r="F208" s="3" t="s">
        <v>242</v>
      </c>
      <c r="G208" s="376"/>
      <c r="H208" s="377"/>
      <c r="I208" s="285"/>
      <c r="J208" s="378"/>
      <c r="K208" s="378" t="s">
        <v>155</v>
      </c>
      <c r="L208" s="379"/>
      <c r="M208" s="379"/>
      <c r="N208" s="380"/>
      <c r="O208" s="381">
        <f>O177+O188+O191+O199+O207</f>
        <v>471.70102749999995</v>
      </c>
    </row>
    <row r="209" spans="2:15" ht="13.5" customHeight="1" outlineLevel="1" x14ac:dyDescent="0.2">
      <c r="B209" s="1">
        <f t="shared" si="28"/>
        <v>46</v>
      </c>
      <c r="C209" s="1" t="s">
        <v>242</v>
      </c>
      <c r="D209" s="3" t="s">
        <v>88</v>
      </c>
      <c r="E209" s="257" t="s">
        <v>13</v>
      </c>
      <c r="F209" s="3" t="s">
        <v>242</v>
      </c>
      <c r="G209" s="387"/>
      <c r="H209" s="387"/>
      <c r="I209" s="230"/>
      <c r="J209" s="388"/>
      <c r="K209" s="388"/>
      <c r="L209" s="389"/>
      <c r="M209" s="389"/>
      <c r="N209" s="390"/>
      <c r="O209" s="391"/>
    </row>
    <row r="210" spans="2:15" ht="13.5" customHeight="1" outlineLevel="1" x14ac:dyDescent="0.2">
      <c r="B210" s="1">
        <f t="shared" si="28"/>
        <v>47</v>
      </c>
      <c r="C210" s="1" t="s">
        <v>242</v>
      </c>
      <c r="D210" s="3" t="s">
        <v>88</v>
      </c>
      <c r="E210" s="257" t="s">
        <v>13</v>
      </c>
      <c r="F210" s="3" t="s">
        <v>242</v>
      </c>
      <c r="G210" s="392">
        <v>5914389</v>
      </c>
      <c r="H210" s="341" t="s">
        <v>193</v>
      </c>
      <c r="I210" s="312"/>
      <c r="J210" s="308"/>
      <c r="K210" s="308"/>
      <c r="L210" s="308"/>
      <c r="M210" s="342">
        <v>0.82</v>
      </c>
      <c r="N210"/>
      <c r="O210" s="339"/>
    </row>
    <row r="211" spans="2:15" ht="13.5" customHeight="1" outlineLevel="1" x14ac:dyDescent="0.2">
      <c r="B211" s="1">
        <f t="shared" si="28"/>
        <v>48</v>
      </c>
      <c r="C211" s="1" t="s">
        <v>242</v>
      </c>
      <c r="D211" s="3" t="s">
        <v>88</v>
      </c>
      <c r="E211" s="257" t="s">
        <v>13</v>
      </c>
      <c r="F211" s="3" t="s">
        <v>242</v>
      </c>
      <c r="G211" s="3" t="s">
        <v>242</v>
      </c>
      <c r="H211" s="4" t="s">
        <v>242</v>
      </c>
      <c r="I211" s="3" t="s">
        <v>242</v>
      </c>
      <c r="J211" s="260" t="s">
        <v>242</v>
      </c>
      <c r="K211" s="263" t="s">
        <v>242</v>
      </c>
      <c r="L211" s="262" t="s">
        <v>242</v>
      </c>
      <c r="M211" s="263" t="str">
        <f t="shared" ref="M211" si="30">IF(G211="","",O211-N211)</f>
        <v/>
      </c>
      <c r="N211" s="263" t="str">
        <f t="shared" ref="N211" si="31">IF(G211="","",ROUND((O211*L211),2))</f>
        <v/>
      </c>
      <c r="O211" s="264" t="str">
        <f t="shared" ref="O211" si="32">IF(G211="","",ROUND((K211*J211),2))</f>
        <v/>
      </c>
    </row>
    <row r="212" spans="2:15" ht="13.5" outlineLevel="1" thickBot="1" x14ac:dyDescent="0.25">
      <c r="B212" s="1"/>
      <c r="C212" s="1"/>
      <c r="E212" s="257"/>
      <c r="F212" s="39"/>
      <c r="G212" s="39"/>
      <c r="H212" s="266"/>
      <c r="I212" s="39"/>
      <c r="J212" s="267"/>
      <c r="K212" s="268"/>
      <c r="L212" s="269"/>
      <c r="M212" s="268"/>
      <c r="N212" s="268"/>
      <c r="O212" s="270"/>
    </row>
    <row r="213" spans="2:15" ht="13.5" collapsed="1" thickBot="1" x14ac:dyDescent="0.25">
      <c r="E213" s="361"/>
      <c r="F213" s="9"/>
      <c r="G213" s="9"/>
      <c r="H213" s="10"/>
      <c r="I213" s="14"/>
      <c r="J213" s="14"/>
      <c r="K213" s="14"/>
      <c r="L213" s="14"/>
      <c r="M213" s="14"/>
      <c r="N213" s="362"/>
      <c r="O213" s="363"/>
    </row>
    <row r="214" spans="2:15" x14ac:dyDescent="0.2">
      <c r="B214" s="243" t="s">
        <v>76</v>
      </c>
      <c r="C214" s="243" t="s">
        <v>77</v>
      </c>
      <c r="E214" s="244" t="s">
        <v>3</v>
      </c>
      <c r="F214" s="245" t="s">
        <v>78</v>
      </c>
      <c r="G214" s="245" t="s">
        <v>19</v>
      </c>
      <c r="H214" s="245" t="s">
        <v>79</v>
      </c>
      <c r="I214" s="245" t="s">
        <v>80</v>
      </c>
      <c r="J214" s="245" t="s">
        <v>81</v>
      </c>
      <c r="K214" s="246" t="s">
        <v>82</v>
      </c>
      <c r="L214" s="245" t="s">
        <v>30</v>
      </c>
      <c r="M214" s="246" t="s">
        <v>31</v>
      </c>
      <c r="N214" s="246" t="s">
        <v>32</v>
      </c>
      <c r="O214" s="247" t="s">
        <v>83</v>
      </c>
    </row>
    <row r="215" spans="2:15" x14ac:dyDescent="0.2">
      <c r="B215" s="248">
        <v>4011463</v>
      </c>
      <c r="C215" s="249"/>
      <c r="E215" s="250" t="s">
        <v>13</v>
      </c>
      <c r="F215" s="251" t="s">
        <v>85</v>
      </c>
      <c r="G215" s="251">
        <f>G163+1</f>
        <v>8</v>
      </c>
      <c r="H215" s="252" t="s">
        <v>233</v>
      </c>
      <c r="I215" s="251" t="s">
        <v>232</v>
      </c>
      <c r="J215" s="251" t="s">
        <v>87</v>
      </c>
      <c r="K215" s="253" t="s">
        <v>87</v>
      </c>
      <c r="L215" s="254">
        <f>IF(O215=0,"",ROUND(N215/O215,4))</f>
        <v>9.5999999999999992E-3</v>
      </c>
      <c r="M215" s="393">
        <f>O215-N215</f>
        <v>488.74</v>
      </c>
      <c r="N215" s="271">
        <f>ROUND(O235/I216,2)</f>
        <v>4.74</v>
      </c>
      <c r="O215" s="272">
        <f>ROUND(O243,2)</f>
        <v>493.48</v>
      </c>
    </row>
    <row r="216" spans="2:15" outlineLevel="1" x14ac:dyDescent="0.2">
      <c r="B216" s="1">
        <v>1</v>
      </c>
      <c r="C216" s="3" t="s">
        <v>242</v>
      </c>
      <c r="E216" s="257"/>
      <c r="H216" s="36" t="s">
        <v>113</v>
      </c>
      <c r="I216" s="3">
        <v>99.6</v>
      </c>
      <c r="J216" s="3" t="s">
        <v>142</v>
      </c>
      <c r="K216" s="258"/>
      <c r="M216" s="258"/>
      <c r="N216" s="258"/>
      <c r="O216" s="259"/>
    </row>
    <row r="217" spans="2:15" outlineLevel="1" x14ac:dyDescent="0.2">
      <c r="B217" s="1">
        <f>B216+1</f>
        <v>2</v>
      </c>
      <c r="C217" s="1" t="s">
        <v>242</v>
      </c>
      <c r="D217" s="3" t="s">
        <v>88</v>
      </c>
      <c r="E217" s="257" t="s">
        <v>13</v>
      </c>
      <c r="F217" s="3" t="s">
        <v>242</v>
      </c>
      <c r="G217" s="394"/>
      <c r="H217" s="395"/>
      <c r="I217" s="395"/>
      <c r="J217" s="395"/>
      <c r="K217" s="395"/>
      <c r="L217" s="395"/>
      <c r="M217" s="395"/>
      <c r="N217" s="396"/>
      <c r="O217" s="397"/>
    </row>
    <row r="218" spans="2:15" outlineLevel="1" x14ac:dyDescent="0.2">
      <c r="B218" s="1">
        <f t="shared" ref="B218:B246" si="33">B217+1</f>
        <v>3</v>
      </c>
      <c r="C218" s="1" t="s">
        <v>242</v>
      </c>
      <c r="D218" s="3" t="s">
        <v>88</v>
      </c>
      <c r="E218" s="257" t="s">
        <v>13</v>
      </c>
      <c r="F218" s="3" t="s">
        <v>242</v>
      </c>
      <c r="G218" s="398" t="s">
        <v>115</v>
      </c>
      <c r="H218" s="399"/>
      <c r="I218" s="336" t="s">
        <v>116</v>
      </c>
      <c r="J218" s="336" t="s">
        <v>117</v>
      </c>
      <c r="K218" s="336"/>
      <c r="L218" s="336" t="s">
        <v>118</v>
      </c>
      <c r="M218" s="336"/>
      <c r="N218"/>
      <c r="O218" s="309" t="s">
        <v>119</v>
      </c>
    </row>
    <row r="219" spans="2:15" outlineLevel="1" x14ac:dyDescent="0.2">
      <c r="B219" s="1">
        <f t="shared" si="33"/>
        <v>4</v>
      </c>
      <c r="C219" s="1" t="s">
        <v>242</v>
      </c>
      <c r="D219" s="3" t="s">
        <v>88</v>
      </c>
      <c r="E219" s="257" t="s">
        <v>13</v>
      </c>
      <c r="F219" s="3" t="s">
        <v>242</v>
      </c>
      <c r="G219" s="398"/>
      <c r="H219" s="399"/>
      <c r="I219" s="336"/>
      <c r="J219" s="308" t="s">
        <v>120</v>
      </c>
      <c r="K219" s="308" t="s">
        <v>121</v>
      </c>
      <c r="L219" s="308" t="s">
        <v>122</v>
      </c>
      <c r="M219" s="308" t="s">
        <v>123</v>
      </c>
      <c r="N219" s="308"/>
      <c r="O219" s="309" t="s">
        <v>124</v>
      </c>
    </row>
    <row r="220" spans="2:15" outlineLevel="1" x14ac:dyDescent="0.2">
      <c r="B220" s="1">
        <f t="shared" si="33"/>
        <v>5</v>
      </c>
      <c r="C220" s="1" t="s">
        <v>242</v>
      </c>
      <c r="D220" s="3" t="s">
        <v>88</v>
      </c>
      <c r="E220" s="257" t="s">
        <v>13</v>
      </c>
      <c r="F220" s="3" t="s">
        <v>242</v>
      </c>
      <c r="G220" s="310" t="s">
        <v>98</v>
      </c>
      <c r="H220" s="311" t="s">
        <v>197</v>
      </c>
      <c r="I220" s="312">
        <v>1</v>
      </c>
      <c r="J220" s="313">
        <v>0.71</v>
      </c>
      <c r="K220" s="313">
        <v>0.28999999999999998</v>
      </c>
      <c r="L220" s="314">
        <v>302.84969999999998</v>
      </c>
      <c r="M220" s="314">
        <v>148.1044</v>
      </c>
      <c r="N220"/>
      <c r="O220" s="315">
        <v>257.97359999999998</v>
      </c>
    </row>
    <row r="221" spans="2:15" outlineLevel="1" x14ac:dyDescent="0.2">
      <c r="B221" s="1">
        <f t="shared" si="33"/>
        <v>6</v>
      </c>
      <c r="C221" s="1" t="s">
        <v>242</v>
      </c>
      <c r="D221" s="3" t="s">
        <v>88</v>
      </c>
      <c r="E221" s="257" t="s">
        <v>13</v>
      </c>
      <c r="F221" s="3" t="s">
        <v>242</v>
      </c>
      <c r="G221" s="310" t="s">
        <v>97</v>
      </c>
      <c r="H221" s="311" t="s">
        <v>198</v>
      </c>
      <c r="I221" s="312">
        <v>1</v>
      </c>
      <c r="J221" s="313">
        <v>0.82</v>
      </c>
      <c r="K221" s="313">
        <v>0.18</v>
      </c>
      <c r="L221" s="314">
        <v>342.2998</v>
      </c>
      <c r="M221" s="314">
        <v>137.18709999999999</v>
      </c>
      <c r="N221"/>
      <c r="O221" s="315">
        <v>305.37950000000001</v>
      </c>
    </row>
    <row r="222" spans="2:15" outlineLevel="1" x14ac:dyDescent="0.2">
      <c r="B222" s="1">
        <f t="shared" si="33"/>
        <v>7</v>
      </c>
      <c r="C222" s="1" t="s">
        <v>242</v>
      </c>
      <c r="D222" s="3" t="s">
        <v>88</v>
      </c>
      <c r="E222" s="257" t="s">
        <v>13</v>
      </c>
      <c r="F222" s="3" t="s">
        <v>242</v>
      </c>
      <c r="G222" s="310" t="s">
        <v>96</v>
      </c>
      <c r="H222" s="311" t="s">
        <v>199</v>
      </c>
      <c r="I222" s="312">
        <v>1</v>
      </c>
      <c r="J222" s="313">
        <v>1</v>
      </c>
      <c r="K222" s="313">
        <v>0</v>
      </c>
      <c r="L222" s="314">
        <v>512.19500000000005</v>
      </c>
      <c r="M222" s="314">
        <v>224.4145</v>
      </c>
      <c r="N222"/>
      <c r="O222" s="315">
        <v>512.19500000000005</v>
      </c>
    </row>
    <row r="223" spans="2:15" outlineLevel="1" x14ac:dyDescent="0.2">
      <c r="B223" s="1">
        <f t="shared" si="33"/>
        <v>8</v>
      </c>
      <c r="C223" s="1" t="s">
        <v>242</v>
      </c>
      <c r="D223" s="3" t="s">
        <v>88</v>
      </c>
      <c r="E223" s="257" t="s">
        <v>13</v>
      </c>
      <c r="F223" s="3" t="s">
        <v>242</v>
      </c>
      <c r="G223" s="316"/>
      <c r="H223" s="317"/>
      <c r="I223" s="317"/>
      <c r="J223" s="317"/>
      <c r="K223" s="317"/>
      <c r="L223" s="317"/>
      <c r="M223" s="318" t="s">
        <v>128</v>
      </c>
      <c r="N223" s="317"/>
      <c r="O223" s="319">
        <v>1075.5481</v>
      </c>
    </row>
    <row r="224" spans="2:15" outlineLevel="1" x14ac:dyDescent="0.2">
      <c r="B224" s="1">
        <f t="shared" si="33"/>
        <v>9</v>
      </c>
      <c r="C224" s="1" t="s">
        <v>242</v>
      </c>
      <c r="D224" s="3" t="s">
        <v>88</v>
      </c>
      <c r="E224" s="257" t="s">
        <v>13</v>
      </c>
      <c r="F224" s="3" t="s">
        <v>242</v>
      </c>
      <c r="G224" s="320" t="s">
        <v>129</v>
      </c>
      <c r="H224" s="321"/>
      <c r="I224" s="321" t="s">
        <v>116</v>
      </c>
      <c r="J224" s="321" t="s">
        <v>80</v>
      </c>
      <c r="K224" s="321"/>
      <c r="L224" s="321" t="s">
        <v>118</v>
      </c>
      <c r="M224" s="400" t="s">
        <v>130</v>
      </c>
      <c r="N224" s="400"/>
      <c r="O224" s="385"/>
    </row>
    <row r="225" spans="2:15" outlineLevel="1" x14ac:dyDescent="0.2">
      <c r="B225" s="1">
        <f t="shared" si="33"/>
        <v>10</v>
      </c>
      <c r="C225" s="1" t="s">
        <v>242</v>
      </c>
      <c r="D225" s="3" t="s">
        <v>88</v>
      </c>
      <c r="E225" s="257" t="s">
        <v>13</v>
      </c>
      <c r="F225" s="3" t="s">
        <v>242</v>
      </c>
      <c r="G225" s="310" t="s">
        <v>131</v>
      </c>
      <c r="H225" s="311" t="s">
        <v>132</v>
      </c>
      <c r="I225" s="312">
        <v>8</v>
      </c>
      <c r="J225" s="308" t="s">
        <v>109</v>
      </c>
      <c r="K225"/>
      <c r="L225" s="314">
        <v>23.782399999999999</v>
      </c>
      <c r="M225"/>
      <c r="N225"/>
      <c r="O225" s="315">
        <v>190.25919999999999</v>
      </c>
    </row>
    <row r="226" spans="2:15" outlineLevel="1" x14ac:dyDescent="0.2">
      <c r="B226" s="1">
        <f t="shared" si="33"/>
        <v>11</v>
      </c>
      <c r="C226" s="1" t="s">
        <v>242</v>
      </c>
      <c r="D226" s="3" t="s">
        <v>88</v>
      </c>
      <c r="E226" s="257" t="s">
        <v>13</v>
      </c>
      <c r="F226" s="3" t="s">
        <v>242</v>
      </c>
      <c r="G226" s="325"/>
      <c r="H226"/>
      <c r="I226" s="326" t="s">
        <v>133</v>
      </c>
      <c r="J226" s="326"/>
      <c r="K226" s="326"/>
      <c r="L226" s="326"/>
      <c r="M226" s="326"/>
      <c r="N226"/>
      <c r="O226" s="315">
        <v>190.25919999999999</v>
      </c>
    </row>
    <row r="227" spans="2:15" outlineLevel="1" x14ac:dyDescent="0.2">
      <c r="B227" s="1">
        <f t="shared" si="33"/>
        <v>12</v>
      </c>
      <c r="C227" s="1" t="s">
        <v>242</v>
      </c>
      <c r="D227" s="3" t="s">
        <v>88</v>
      </c>
      <c r="E227" s="257" t="s">
        <v>13</v>
      </c>
      <c r="F227" s="3" t="s">
        <v>242</v>
      </c>
      <c r="G227" s="310"/>
      <c r="H227" s="308"/>
      <c r="I227" s="326" t="s">
        <v>134</v>
      </c>
      <c r="J227" s="326"/>
      <c r="K227" s="326"/>
      <c r="L227" s="326"/>
      <c r="M227" s="326"/>
      <c r="N227" s="308"/>
      <c r="O227" s="315">
        <v>1265.8072999999999</v>
      </c>
    </row>
    <row r="228" spans="2:15" outlineLevel="1" x14ac:dyDescent="0.2">
      <c r="B228" s="1">
        <f t="shared" si="33"/>
        <v>13</v>
      </c>
      <c r="C228" s="1" t="s">
        <v>242</v>
      </c>
      <c r="D228" s="3" t="s">
        <v>88</v>
      </c>
      <c r="E228" s="257" t="s">
        <v>13</v>
      </c>
      <c r="F228" s="3" t="s">
        <v>242</v>
      </c>
      <c r="G228" s="325"/>
      <c r="H228"/>
      <c r="I228" s="326" t="s">
        <v>135</v>
      </c>
      <c r="J228" s="326"/>
      <c r="K228" s="326"/>
      <c r="L228" s="326"/>
      <c r="M228" s="326"/>
      <c r="N228"/>
      <c r="O228" s="315">
        <v>12.7089</v>
      </c>
    </row>
    <row r="229" spans="2:15" outlineLevel="1" x14ac:dyDescent="0.2">
      <c r="B229" s="1">
        <f t="shared" si="33"/>
        <v>14</v>
      </c>
      <c r="C229" s="1" t="s">
        <v>242</v>
      </c>
      <c r="D229" s="3" t="s">
        <v>88</v>
      </c>
      <c r="E229" s="257" t="s">
        <v>13</v>
      </c>
      <c r="F229" s="3" t="s">
        <v>242</v>
      </c>
      <c r="G229" s="327"/>
      <c r="H229" s="328"/>
      <c r="I229" s="328"/>
      <c r="J229" s="328"/>
      <c r="K229" s="328"/>
      <c r="L229" s="328"/>
      <c r="M229" s="318" t="s">
        <v>136</v>
      </c>
      <c r="N229" s="328"/>
      <c r="O229" s="329">
        <v>0.91120000000000001</v>
      </c>
    </row>
    <row r="230" spans="2:15" outlineLevel="1" x14ac:dyDescent="0.2">
      <c r="B230" s="1">
        <f t="shared" si="33"/>
        <v>15</v>
      </c>
      <c r="C230" s="1" t="s">
        <v>242</v>
      </c>
      <c r="D230" s="3" t="s">
        <v>88</v>
      </c>
      <c r="E230" s="257" t="s">
        <v>13</v>
      </c>
      <c r="F230" s="3" t="s">
        <v>242</v>
      </c>
      <c r="G230" s="320" t="s">
        <v>137</v>
      </c>
      <c r="H230" s="321"/>
      <c r="I230" s="321" t="s">
        <v>116</v>
      </c>
      <c r="J230" s="321" t="s">
        <v>80</v>
      </c>
      <c r="K230" s="321"/>
      <c r="L230" s="321" t="s">
        <v>138</v>
      </c>
      <c r="M230" s="400" t="s">
        <v>139</v>
      </c>
      <c r="N230" s="400"/>
      <c r="O230" s="385"/>
    </row>
    <row r="231" spans="2:15" outlineLevel="1" x14ac:dyDescent="0.2">
      <c r="B231" s="1">
        <f t="shared" si="33"/>
        <v>16</v>
      </c>
      <c r="C231" s="1" t="s">
        <v>242</v>
      </c>
      <c r="D231" s="3" t="s">
        <v>88</v>
      </c>
      <c r="E231" s="257" t="s">
        <v>13</v>
      </c>
      <c r="F231" s="3" t="s">
        <v>242</v>
      </c>
      <c r="G231" s="316"/>
      <c r="H231" s="317"/>
      <c r="I231" s="334" t="s">
        <v>143</v>
      </c>
      <c r="J231" s="334"/>
      <c r="K231" s="334"/>
      <c r="L231" s="334"/>
      <c r="M231" s="334"/>
      <c r="N231" s="317"/>
      <c r="O231" s="319"/>
    </row>
    <row r="232" spans="2:15" outlineLevel="1" x14ac:dyDescent="0.2">
      <c r="B232" s="1">
        <f t="shared" si="33"/>
        <v>17</v>
      </c>
      <c r="C232" s="1" t="s">
        <v>242</v>
      </c>
      <c r="D232" s="3" t="s">
        <v>88</v>
      </c>
      <c r="E232" s="257" t="s">
        <v>13</v>
      </c>
      <c r="F232" s="3" t="s">
        <v>242</v>
      </c>
      <c r="G232" s="320" t="s">
        <v>144</v>
      </c>
      <c r="H232" s="321"/>
      <c r="I232" s="321" t="s">
        <v>116</v>
      </c>
      <c r="J232" s="321" t="s">
        <v>80</v>
      </c>
      <c r="K232" s="321"/>
      <c r="L232" s="321" t="s">
        <v>139</v>
      </c>
      <c r="M232" s="400" t="s">
        <v>139</v>
      </c>
      <c r="N232" s="400"/>
      <c r="O232" s="385"/>
    </row>
    <row r="233" spans="2:15" outlineLevel="1" x14ac:dyDescent="0.2">
      <c r="B233" s="1">
        <f t="shared" si="33"/>
        <v>18</v>
      </c>
      <c r="C233" s="1" t="s">
        <v>242</v>
      </c>
      <c r="D233" s="3" t="s">
        <v>88</v>
      </c>
      <c r="E233" s="257" t="s">
        <v>13</v>
      </c>
      <c r="F233" s="3" t="s">
        <v>242</v>
      </c>
      <c r="G233" s="310" t="s">
        <v>208</v>
      </c>
      <c r="H233" s="330" t="s">
        <v>209</v>
      </c>
      <c r="I233" s="312">
        <v>1</v>
      </c>
      <c r="J233" s="308" t="s">
        <v>142</v>
      </c>
      <c r="K233"/>
      <c r="L233" s="332">
        <f>O163</f>
        <v>471.7</v>
      </c>
      <c r="M233"/>
      <c r="N233"/>
      <c r="O233" s="315">
        <f>I233*L233</f>
        <v>471.7</v>
      </c>
    </row>
    <row r="234" spans="2:15" outlineLevel="1" x14ac:dyDescent="0.2">
      <c r="B234" s="1">
        <f t="shared" si="33"/>
        <v>19</v>
      </c>
      <c r="C234" s="1" t="s">
        <v>242</v>
      </c>
      <c r="D234" s="3" t="s">
        <v>88</v>
      </c>
      <c r="E234" s="257" t="s">
        <v>13</v>
      </c>
      <c r="F234" s="3" t="s">
        <v>242</v>
      </c>
      <c r="G234" s="310"/>
      <c r="H234" s="308"/>
      <c r="I234" s="326" t="s">
        <v>145</v>
      </c>
      <c r="J234" s="326"/>
      <c r="K234" s="326"/>
      <c r="L234" s="326"/>
      <c r="M234" s="326"/>
      <c r="N234" s="308"/>
      <c r="O234" s="315"/>
    </row>
    <row r="235" spans="2:15" outlineLevel="1" x14ac:dyDescent="0.2">
      <c r="B235" s="1">
        <f t="shared" si="33"/>
        <v>20</v>
      </c>
      <c r="C235" s="1" t="s">
        <v>242</v>
      </c>
      <c r="D235" s="3" t="s">
        <v>88</v>
      </c>
      <c r="E235" s="257" t="s">
        <v>13</v>
      </c>
      <c r="F235" s="3" t="s">
        <v>242</v>
      </c>
      <c r="G235" s="316"/>
      <c r="H235" s="317"/>
      <c r="I235" s="317"/>
      <c r="J235" s="317"/>
      <c r="K235" s="317"/>
      <c r="L235" s="317"/>
      <c r="M235" s="318" t="s">
        <v>34</v>
      </c>
      <c r="N235" s="317"/>
      <c r="O235" s="319">
        <f>O233</f>
        <v>471.7</v>
      </c>
    </row>
    <row r="236" spans="2:15" outlineLevel="1" x14ac:dyDescent="0.2">
      <c r="B236" s="1">
        <f t="shared" si="33"/>
        <v>21</v>
      </c>
      <c r="C236" s="1" t="s">
        <v>242</v>
      </c>
      <c r="D236" s="3" t="s">
        <v>88</v>
      </c>
      <c r="E236" s="257" t="s">
        <v>13</v>
      </c>
      <c r="F236" s="3" t="s">
        <v>242</v>
      </c>
      <c r="G236" s="320" t="s">
        <v>146</v>
      </c>
      <c r="H236" s="321"/>
      <c r="I236" s="321" t="s">
        <v>19</v>
      </c>
      <c r="J236" s="321" t="s">
        <v>116</v>
      </c>
      <c r="K236" s="321" t="s">
        <v>80</v>
      </c>
      <c r="L236" s="321"/>
      <c r="M236" s="321" t="s">
        <v>139</v>
      </c>
      <c r="N236" s="400" t="s">
        <v>139</v>
      </c>
      <c r="O236" s="385"/>
    </row>
    <row r="237" spans="2:15" outlineLevel="1" x14ac:dyDescent="0.2">
      <c r="B237" s="1">
        <f t="shared" si="33"/>
        <v>22</v>
      </c>
      <c r="C237" s="1" t="s">
        <v>242</v>
      </c>
      <c r="D237" s="3" t="s">
        <v>88</v>
      </c>
      <c r="E237" s="257" t="s">
        <v>13</v>
      </c>
      <c r="F237" s="3" t="s">
        <v>242</v>
      </c>
      <c r="G237" s="310" t="s">
        <v>208</v>
      </c>
      <c r="H237" s="311" t="s">
        <v>210</v>
      </c>
      <c r="I237" s="308" t="s">
        <v>203</v>
      </c>
      <c r="J237" s="312">
        <v>1</v>
      </c>
      <c r="K237" s="308" t="s">
        <v>142</v>
      </c>
      <c r="L237"/>
      <c r="M237" s="314">
        <v>8.16</v>
      </c>
      <c r="N237"/>
      <c r="O237" s="315">
        <v>8.16</v>
      </c>
    </row>
    <row r="238" spans="2:15" outlineLevel="1" x14ac:dyDescent="0.2">
      <c r="B238" s="1">
        <f t="shared" si="33"/>
        <v>23</v>
      </c>
      <c r="C238" s="1" t="s">
        <v>242</v>
      </c>
      <c r="D238" s="3" t="s">
        <v>88</v>
      </c>
      <c r="E238" s="257" t="s">
        <v>13</v>
      </c>
      <c r="F238" s="3" t="s">
        <v>242</v>
      </c>
      <c r="G238" s="316"/>
      <c r="H238" s="317"/>
      <c r="I238" s="334" t="s">
        <v>147</v>
      </c>
      <c r="J238" s="334"/>
      <c r="K238" s="334"/>
      <c r="L238" s="334"/>
      <c r="M238" s="334"/>
      <c r="N238" s="317"/>
      <c r="O238" s="319">
        <v>8.16</v>
      </c>
    </row>
    <row r="239" spans="2:15" outlineLevel="1" x14ac:dyDescent="0.2">
      <c r="B239" s="1">
        <f t="shared" si="33"/>
        <v>24</v>
      </c>
      <c r="C239" s="1" t="s">
        <v>242</v>
      </c>
      <c r="D239" s="3" t="s">
        <v>88</v>
      </c>
      <c r="E239" s="257" t="s">
        <v>13</v>
      </c>
      <c r="F239" s="3" t="s">
        <v>242</v>
      </c>
      <c r="G239" s="398" t="s">
        <v>148</v>
      </c>
      <c r="H239" s="399"/>
      <c r="I239" s="336" t="s">
        <v>116</v>
      </c>
      <c r="J239" s="336" t="s">
        <v>80</v>
      </c>
      <c r="K239" s="336" t="s">
        <v>149</v>
      </c>
      <c r="L239" s="336"/>
      <c r="M239" s="336"/>
      <c r="N239" s="336" t="s">
        <v>150</v>
      </c>
      <c r="O239" s="386" t="s">
        <v>139</v>
      </c>
    </row>
    <row r="240" spans="2:15" outlineLevel="1" x14ac:dyDescent="0.2">
      <c r="B240" s="1">
        <f t="shared" si="33"/>
        <v>25</v>
      </c>
      <c r="C240" s="1" t="s">
        <v>242</v>
      </c>
      <c r="D240" s="3" t="s">
        <v>88</v>
      </c>
      <c r="E240" s="257" t="s">
        <v>13</v>
      </c>
      <c r="F240" s="3" t="s">
        <v>242</v>
      </c>
      <c r="G240" s="398"/>
      <c r="H240" s="399"/>
      <c r="I240" s="336"/>
      <c r="J240" s="336"/>
      <c r="K240" s="308" t="s">
        <v>151</v>
      </c>
      <c r="L240" s="308" t="s">
        <v>152</v>
      </c>
      <c r="M240" s="308" t="s">
        <v>153</v>
      </c>
      <c r="N240" s="336"/>
      <c r="O240" s="386"/>
    </row>
    <row r="241" spans="2:15" outlineLevel="1" x14ac:dyDescent="0.2">
      <c r="B241" s="1">
        <f t="shared" si="33"/>
        <v>26</v>
      </c>
      <c r="C241" s="1" t="s">
        <v>242</v>
      </c>
      <c r="D241" s="3" t="s">
        <v>88</v>
      </c>
      <c r="E241" s="257" t="s">
        <v>13</v>
      </c>
      <c r="F241" s="3" t="s">
        <v>242</v>
      </c>
      <c r="G241" s="310" t="s">
        <v>208</v>
      </c>
      <c r="H241" s="311" t="s">
        <v>210</v>
      </c>
      <c r="I241" s="312">
        <v>1</v>
      </c>
      <c r="J241" s="308" t="s">
        <v>192</v>
      </c>
      <c r="K241" s="308"/>
      <c r="L241" s="308"/>
      <c r="M241" s="308"/>
      <c r="N241"/>
      <c r="O241" s="339"/>
    </row>
    <row r="242" spans="2:15" outlineLevel="1" x14ac:dyDescent="0.2">
      <c r="B242" s="1">
        <f t="shared" si="33"/>
        <v>27</v>
      </c>
      <c r="C242" s="1" t="s">
        <v>242</v>
      </c>
      <c r="D242" s="3" t="s">
        <v>88</v>
      </c>
      <c r="E242" s="257" t="s">
        <v>13</v>
      </c>
      <c r="F242" s="3" t="s">
        <v>242</v>
      </c>
      <c r="G242" s="325"/>
      <c r="H242"/>
      <c r="I242" s="326" t="s">
        <v>154</v>
      </c>
      <c r="J242" s="326"/>
      <c r="K242" s="326"/>
      <c r="L242" s="326"/>
      <c r="M242" s="326"/>
      <c r="N242"/>
      <c r="O242" s="339"/>
    </row>
    <row r="243" spans="2:15" outlineLevel="1" x14ac:dyDescent="0.2">
      <c r="B243" s="1">
        <f t="shared" si="33"/>
        <v>28</v>
      </c>
      <c r="C243" s="1" t="s">
        <v>242</v>
      </c>
      <c r="D243" s="3" t="s">
        <v>88</v>
      </c>
      <c r="E243" s="257" t="s">
        <v>13</v>
      </c>
      <c r="F243" s="3" t="s">
        <v>242</v>
      </c>
      <c r="G243" s="316"/>
      <c r="H243" s="317"/>
      <c r="I243" s="317"/>
      <c r="J243" s="317"/>
      <c r="K243" s="401" t="s">
        <v>155</v>
      </c>
      <c r="L243" s="401"/>
      <c r="M243" s="401"/>
      <c r="N243" s="317"/>
      <c r="O243" s="356">
        <f>O238+O235+O229+O228</f>
        <v>493.48009999999999</v>
      </c>
    </row>
    <row r="244" spans="2:15" outlineLevel="1" x14ac:dyDescent="0.2">
      <c r="B244" s="1">
        <f t="shared" si="33"/>
        <v>29</v>
      </c>
      <c r="C244" s="1" t="s">
        <v>242</v>
      </c>
      <c r="D244" s="3" t="s">
        <v>88</v>
      </c>
      <c r="E244" s="257" t="s">
        <v>13</v>
      </c>
      <c r="F244" s="3" t="s">
        <v>242</v>
      </c>
      <c r="G244" s="3" t="s">
        <v>242</v>
      </c>
      <c r="H244" s="4" t="s">
        <v>242</v>
      </c>
      <c r="I244" s="3" t="s">
        <v>242</v>
      </c>
      <c r="J244" s="260" t="s">
        <v>242</v>
      </c>
      <c r="K244" s="263" t="s">
        <v>242</v>
      </c>
      <c r="L244" s="262" t="s">
        <v>242</v>
      </c>
      <c r="M244" s="263" t="str">
        <f t="shared" ref="M244:M246" si="34">IF(G244="","",O244-N244)</f>
        <v/>
      </c>
      <c r="N244" s="263" t="str">
        <f t="shared" ref="N244:N246" si="35">IF(G244="","",ROUND((O244*L244),2))</f>
        <v/>
      </c>
      <c r="O244" s="264" t="str">
        <f t="shared" ref="O244:O246" si="36">IF(G244="","",ROUND((K244*J244),2))</f>
        <v/>
      </c>
    </row>
    <row r="245" spans="2:15" outlineLevel="1" x14ac:dyDescent="0.2">
      <c r="B245" s="1">
        <f t="shared" si="33"/>
        <v>30</v>
      </c>
      <c r="C245" s="1" t="s">
        <v>242</v>
      </c>
      <c r="D245" s="3" t="s">
        <v>88</v>
      </c>
      <c r="E245" s="257" t="s">
        <v>13</v>
      </c>
      <c r="F245" s="3" t="s">
        <v>242</v>
      </c>
      <c r="G245" s="3" t="s">
        <v>242</v>
      </c>
      <c r="H245" s="4" t="s">
        <v>242</v>
      </c>
      <c r="I245" s="3" t="s">
        <v>242</v>
      </c>
      <c r="J245" s="260" t="s">
        <v>242</v>
      </c>
      <c r="K245" s="263" t="s">
        <v>242</v>
      </c>
      <c r="L245" s="262" t="s">
        <v>242</v>
      </c>
      <c r="M245" s="263" t="str">
        <f t="shared" si="34"/>
        <v/>
      </c>
      <c r="N245" s="263" t="str">
        <f t="shared" si="35"/>
        <v/>
      </c>
      <c r="O245" s="264" t="str">
        <f t="shared" si="36"/>
        <v/>
      </c>
    </row>
    <row r="246" spans="2:15" ht="13.5" outlineLevel="1" thickBot="1" x14ac:dyDescent="0.25">
      <c r="B246" s="1">
        <f t="shared" si="33"/>
        <v>31</v>
      </c>
      <c r="C246" s="1" t="s">
        <v>242</v>
      </c>
      <c r="D246" s="3" t="s">
        <v>88</v>
      </c>
      <c r="E246" s="257" t="s">
        <v>13</v>
      </c>
      <c r="F246" s="3" t="s">
        <v>242</v>
      </c>
      <c r="G246" s="3" t="s">
        <v>242</v>
      </c>
      <c r="H246" s="4" t="s">
        <v>242</v>
      </c>
      <c r="I246" s="3" t="s">
        <v>242</v>
      </c>
      <c r="J246" s="260" t="s">
        <v>242</v>
      </c>
      <c r="K246" s="263" t="s">
        <v>242</v>
      </c>
      <c r="L246" s="262" t="s">
        <v>242</v>
      </c>
      <c r="M246" s="263" t="str">
        <f t="shared" si="34"/>
        <v/>
      </c>
      <c r="N246" s="263" t="str">
        <f t="shared" si="35"/>
        <v/>
      </c>
      <c r="O246" s="264" t="str">
        <f t="shared" si="36"/>
        <v/>
      </c>
    </row>
    <row r="247" spans="2:15" ht="13.5" collapsed="1" thickBot="1" x14ac:dyDescent="0.25">
      <c r="E247" s="361"/>
      <c r="F247" s="9"/>
      <c r="G247" s="9"/>
      <c r="H247" s="10"/>
      <c r="I247" s="14"/>
      <c r="J247" s="14"/>
      <c r="K247" s="14"/>
      <c r="L247" s="14"/>
      <c r="M247" s="14"/>
      <c r="N247" s="362"/>
      <c r="O247" s="363"/>
    </row>
    <row r="248" spans="2:15" x14ac:dyDescent="0.2">
      <c r="B248" s="243" t="s">
        <v>76</v>
      </c>
      <c r="C248" s="243" t="s">
        <v>77</v>
      </c>
      <c r="E248" s="244" t="s">
        <v>3</v>
      </c>
      <c r="F248" s="245" t="s">
        <v>78</v>
      </c>
      <c r="G248" s="245" t="s">
        <v>19</v>
      </c>
      <c r="H248" s="245" t="s">
        <v>79</v>
      </c>
      <c r="I248" s="245" t="s">
        <v>80</v>
      </c>
      <c r="J248" s="245" t="s">
        <v>81</v>
      </c>
      <c r="K248" s="246" t="s">
        <v>82</v>
      </c>
      <c r="L248" s="245" t="s">
        <v>30</v>
      </c>
      <c r="M248" s="246" t="s">
        <v>31</v>
      </c>
      <c r="N248" s="246" t="s">
        <v>32</v>
      </c>
      <c r="O248" s="247" t="s">
        <v>83</v>
      </c>
    </row>
    <row r="249" spans="2:15" x14ac:dyDescent="0.2">
      <c r="B249" s="248"/>
      <c r="C249" s="249" t="s">
        <v>211</v>
      </c>
      <c r="E249" s="250" t="s">
        <v>13</v>
      </c>
      <c r="F249" s="251" t="s">
        <v>85</v>
      </c>
      <c r="G249" s="251">
        <f>G215+1</f>
        <v>9</v>
      </c>
      <c r="H249" s="252" t="s">
        <v>211</v>
      </c>
      <c r="I249" s="251" t="s">
        <v>86</v>
      </c>
      <c r="J249" s="251" t="s">
        <v>87</v>
      </c>
      <c r="K249" s="253" t="s">
        <v>87</v>
      </c>
      <c r="L249" s="254">
        <f>IF(O249=0,"",ROUND(N249/O249,4))</f>
        <v>0.99529999999999996</v>
      </c>
      <c r="M249" s="255">
        <f>SUM(M251:M258)</f>
        <v>1.99</v>
      </c>
      <c r="N249" s="255">
        <f>SUM(N251:N258)</f>
        <v>422.84000000000003</v>
      </c>
      <c r="O249" s="256">
        <f>SUM(O251:O258)</f>
        <v>424.83000000000004</v>
      </c>
    </row>
    <row r="250" spans="2:15" outlineLevel="1" x14ac:dyDescent="0.2">
      <c r="B250" s="1">
        <v>1</v>
      </c>
      <c r="C250" s="3" t="s">
        <v>242</v>
      </c>
      <c r="E250" s="257"/>
      <c r="H250" s="4"/>
      <c r="K250" s="258"/>
      <c r="M250" s="258"/>
      <c r="N250" s="258"/>
      <c r="O250" s="259"/>
    </row>
    <row r="251" spans="2:15" outlineLevel="1" x14ac:dyDescent="0.2">
      <c r="B251" s="1">
        <f>B250+1</f>
        <v>2</v>
      </c>
      <c r="C251" s="1" t="s">
        <v>242</v>
      </c>
      <c r="D251" s="3" t="s">
        <v>88</v>
      </c>
      <c r="E251" s="257" t="s">
        <v>13</v>
      </c>
      <c r="F251" s="3" t="s">
        <v>212</v>
      </c>
      <c r="G251" s="3">
        <v>5914389</v>
      </c>
      <c r="H251" s="4" t="s">
        <v>245</v>
      </c>
      <c r="I251" s="3" t="s">
        <v>229</v>
      </c>
      <c r="J251" s="260">
        <f>8.1*0.3</f>
        <v>2.4299999999999997</v>
      </c>
      <c r="K251" s="263">
        <v>0.82</v>
      </c>
      <c r="L251" s="262">
        <v>0</v>
      </c>
      <c r="M251" s="263">
        <f>IF(G251="","",O251-N251)</f>
        <v>1.99</v>
      </c>
      <c r="N251" s="263">
        <f>IF(G251="","",ROUND((O251*L251),2))</f>
        <v>0</v>
      </c>
      <c r="O251" s="264">
        <f>IF(G251="","",ROUND((K251*J251),2))</f>
        <v>1.99</v>
      </c>
    </row>
    <row r="252" spans="2:15" outlineLevel="1" x14ac:dyDescent="0.2">
      <c r="B252" s="1">
        <f t="shared" ref="B252:B257" si="37">B251+1</f>
        <v>3</v>
      </c>
      <c r="C252" s="1" t="s">
        <v>242</v>
      </c>
      <c r="D252" s="3" t="s">
        <v>88</v>
      </c>
      <c r="E252" s="257" t="s">
        <v>9</v>
      </c>
      <c r="F252" s="3" t="s">
        <v>242</v>
      </c>
      <c r="G252" s="3" t="s">
        <v>89</v>
      </c>
      <c r="H252" s="4" t="s">
        <v>249</v>
      </c>
      <c r="I252" s="3" t="s">
        <v>109</v>
      </c>
      <c r="J252" s="260">
        <v>2</v>
      </c>
      <c r="K252" s="261">
        <v>164.7132</v>
      </c>
      <c r="L252" s="262">
        <v>1</v>
      </c>
      <c r="M252" s="263">
        <f t="shared" ref="M252:M257" si="38">IF(G252="","",O252-N252)</f>
        <v>0</v>
      </c>
      <c r="N252" s="263">
        <f>IF(G252="","",ROUND((O252*L252),2))</f>
        <v>329.43</v>
      </c>
      <c r="O252" s="264">
        <f>IF(G252="","",ROUND((K252*J252),2))</f>
        <v>329.43</v>
      </c>
    </row>
    <row r="253" spans="2:15" outlineLevel="1" x14ac:dyDescent="0.2">
      <c r="B253" s="1">
        <f t="shared" si="37"/>
        <v>4</v>
      </c>
      <c r="C253" s="1" t="s">
        <v>242</v>
      </c>
      <c r="D253" s="3" t="s">
        <v>88</v>
      </c>
      <c r="E253" s="257" t="s">
        <v>9</v>
      </c>
      <c r="F253" s="3" t="s">
        <v>242</v>
      </c>
      <c r="G253" s="3" t="s">
        <v>90</v>
      </c>
      <c r="H253" s="4" t="s">
        <v>250</v>
      </c>
      <c r="I253" s="3" t="s">
        <v>109</v>
      </c>
      <c r="J253" s="260">
        <v>2</v>
      </c>
      <c r="K253" s="261">
        <v>46.706800000000001</v>
      </c>
      <c r="L253" s="262">
        <v>1</v>
      </c>
      <c r="M253" s="263">
        <f t="shared" si="38"/>
        <v>0</v>
      </c>
      <c r="N253" s="263">
        <f>IF(G253="","",ROUND((O253*L253),2))</f>
        <v>93.41</v>
      </c>
      <c r="O253" s="264">
        <f>IF(G253="","",ROUND((K253*J253),2))</f>
        <v>93.41</v>
      </c>
    </row>
    <row r="254" spans="2:15" outlineLevel="1" x14ac:dyDescent="0.2">
      <c r="B254" s="1">
        <f t="shared" si="37"/>
        <v>5</v>
      </c>
      <c r="C254" s="1" t="s">
        <v>242</v>
      </c>
      <c r="D254" s="3" t="s">
        <v>88</v>
      </c>
      <c r="E254" s="257" t="s">
        <v>9</v>
      </c>
      <c r="F254" s="3" t="s">
        <v>242</v>
      </c>
      <c r="G254" s="3" t="s">
        <v>242</v>
      </c>
      <c r="H254" s="4" t="s">
        <v>242</v>
      </c>
      <c r="I254" s="3" t="s">
        <v>242</v>
      </c>
      <c r="J254" s="260" t="s">
        <v>242</v>
      </c>
      <c r="K254" s="263" t="s">
        <v>242</v>
      </c>
      <c r="L254" s="262" t="s">
        <v>242</v>
      </c>
      <c r="M254" s="263" t="str">
        <f t="shared" si="38"/>
        <v/>
      </c>
      <c r="N254" s="263" t="str">
        <f t="shared" ref="N254:N257" si="39">IF(G254="","",ROUND((O254*L254),2))</f>
        <v/>
      </c>
      <c r="O254" s="264" t="str">
        <f t="shared" ref="O254:O257" si="40">IF(G254="","",ROUND((K254*J254),2))</f>
        <v/>
      </c>
    </row>
    <row r="255" spans="2:15" outlineLevel="1" x14ac:dyDescent="0.2">
      <c r="B255" s="1">
        <f t="shared" si="37"/>
        <v>6</v>
      </c>
      <c r="C255" s="1" t="s">
        <v>242</v>
      </c>
      <c r="D255" s="3" t="s">
        <v>88</v>
      </c>
      <c r="E255" s="257" t="s">
        <v>9</v>
      </c>
      <c r="F255" s="3" t="s">
        <v>242</v>
      </c>
      <c r="G255" s="3" t="s">
        <v>242</v>
      </c>
      <c r="H255" s="36" t="s">
        <v>104</v>
      </c>
      <c r="I255" s="3">
        <v>10</v>
      </c>
      <c r="J255" s="3" t="s">
        <v>105</v>
      </c>
      <c r="K255" s="263" t="s">
        <v>242</v>
      </c>
      <c r="L255" s="262" t="s">
        <v>242</v>
      </c>
      <c r="M255" s="263" t="str">
        <f t="shared" si="38"/>
        <v/>
      </c>
      <c r="N255" s="263" t="str">
        <f t="shared" si="39"/>
        <v/>
      </c>
      <c r="O255" s="264" t="str">
        <f t="shared" si="40"/>
        <v/>
      </c>
    </row>
    <row r="256" spans="2:15" outlineLevel="1" x14ac:dyDescent="0.2">
      <c r="B256" s="1">
        <f t="shared" si="37"/>
        <v>7</v>
      </c>
      <c r="C256" s="1" t="s">
        <v>242</v>
      </c>
      <c r="D256" s="3" t="s">
        <v>88</v>
      </c>
      <c r="E256" s="257" t="s">
        <v>9</v>
      </c>
      <c r="F256" s="3" t="s">
        <v>242</v>
      </c>
      <c r="G256" s="3" t="s">
        <v>242</v>
      </c>
      <c r="H256" s="4" t="s">
        <v>242</v>
      </c>
      <c r="I256" s="3" t="s">
        <v>242</v>
      </c>
      <c r="J256" s="260" t="s">
        <v>242</v>
      </c>
      <c r="K256" s="263" t="s">
        <v>242</v>
      </c>
      <c r="L256" s="262" t="s">
        <v>242</v>
      </c>
      <c r="M256" s="263" t="str">
        <f t="shared" si="38"/>
        <v/>
      </c>
      <c r="N256" s="263" t="str">
        <f t="shared" si="39"/>
        <v/>
      </c>
      <c r="O256" s="264" t="str">
        <f t="shared" si="40"/>
        <v/>
      </c>
    </row>
    <row r="257" spans="2:15" ht="13.5" outlineLevel="1" thickBot="1" x14ac:dyDescent="0.25">
      <c r="B257" s="1">
        <f t="shared" si="37"/>
        <v>8</v>
      </c>
      <c r="C257" s="1" t="s">
        <v>242</v>
      </c>
      <c r="D257" s="3" t="s">
        <v>88</v>
      </c>
      <c r="E257" s="257" t="s">
        <v>9</v>
      </c>
      <c r="F257" s="3" t="s">
        <v>242</v>
      </c>
      <c r="G257" s="3" t="s">
        <v>242</v>
      </c>
      <c r="H257" s="4" t="s">
        <v>242</v>
      </c>
      <c r="I257" s="3" t="s">
        <v>242</v>
      </c>
      <c r="J257" s="260" t="s">
        <v>242</v>
      </c>
      <c r="K257" s="263" t="s">
        <v>242</v>
      </c>
      <c r="L257" s="262" t="s">
        <v>242</v>
      </c>
      <c r="M257" s="263" t="str">
        <f t="shared" si="38"/>
        <v/>
      </c>
      <c r="N257" s="263" t="str">
        <f t="shared" si="39"/>
        <v/>
      </c>
      <c r="O257" s="264" t="str">
        <f t="shared" si="40"/>
        <v/>
      </c>
    </row>
    <row r="258" spans="2:15" ht="13.5" collapsed="1" thickBot="1" x14ac:dyDescent="0.25">
      <c r="E258" s="361"/>
      <c r="F258" s="9"/>
      <c r="G258" s="9"/>
      <c r="H258" s="10"/>
      <c r="I258" s="14"/>
      <c r="J258" s="14"/>
      <c r="K258" s="14"/>
      <c r="L258" s="14"/>
      <c r="M258" s="14"/>
      <c r="N258" s="362"/>
      <c r="O258" s="363"/>
    </row>
    <row r="259" spans="2:15" x14ac:dyDescent="0.2">
      <c r="B259" s="243" t="s">
        <v>76</v>
      </c>
      <c r="C259" s="243" t="s">
        <v>77</v>
      </c>
      <c r="E259" s="244" t="s">
        <v>3</v>
      </c>
      <c r="F259" s="245" t="s">
        <v>78</v>
      </c>
      <c r="G259" s="245" t="s">
        <v>19</v>
      </c>
      <c r="H259" s="245" t="s">
        <v>79</v>
      </c>
      <c r="I259" s="245" t="s">
        <v>80</v>
      </c>
      <c r="J259" s="245" t="s">
        <v>81</v>
      </c>
      <c r="K259" s="246" t="s">
        <v>82</v>
      </c>
      <c r="L259" s="245" t="s">
        <v>30</v>
      </c>
      <c r="M259" s="246" t="s">
        <v>31</v>
      </c>
      <c r="N259" s="246" t="s">
        <v>32</v>
      </c>
      <c r="O259" s="247" t="s">
        <v>83</v>
      </c>
    </row>
    <row r="260" spans="2:15" x14ac:dyDescent="0.2">
      <c r="B260" s="248">
        <v>4011351</v>
      </c>
      <c r="C260" s="249"/>
      <c r="E260" s="250" t="s">
        <v>13</v>
      </c>
      <c r="F260" s="251" t="s">
        <v>85</v>
      </c>
      <c r="G260" s="251">
        <f>G249+1</f>
        <v>10</v>
      </c>
      <c r="H260" s="252" t="s">
        <v>241</v>
      </c>
      <c r="I260" s="251" t="s">
        <v>112</v>
      </c>
      <c r="J260" s="251" t="s">
        <v>87</v>
      </c>
      <c r="K260" s="402" t="s">
        <v>87</v>
      </c>
      <c r="L260" s="254">
        <f>IF(O260=0,"",ROUND(N260/O260,4))</f>
        <v>8.0999999999999996E-3</v>
      </c>
      <c r="M260" s="271">
        <f>O260-N260</f>
        <v>4.87</v>
      </c>
      <c r="N260" s="271">
        <f>ROUND(O269/I261,2)</f>
        <v>0.04</v>
      </c>
      <c r="O260" s="272">
        <f>ROUND(O284,2)</f>
        <v>4.91</v>
      </c>
    </row>
    <row r="261" spans="2:15" outlineLevel="1" x14ac:dyDescent="0.2">
      <c r="B261" s="1">
        <v>1</v>
      </c>
      <c r="C261" s="3" t="s">
        <v>242</v>
      </c>
      <c r="E261" s="257"/>
      <c r="H261" s="36" t="s">
        <v>113</v>
      </c>
      <c r="I261" s="3">
        <v>1125</v>
      </c>
      <c r="J261" s="3" t="s">
        <v>114</v>
      </c>
      <c r="K261" s="258"/>
      <c r="M261" s="258"/>
      <c r="N261" s="258"/>
      <c r="O261" s="259"/>
    </row>
    <row r="262" spans="2:15" outlineLevel="1" x14ac:dyDescent="0.2">
      <c r="B262" s="1">
        <f>B261+1</f>
        <v>2</v>
      </c>
      <c r="C262" s="1" t="s">
        <v>242</v>
      </c>
      <c r="D262" s="3" t="s">
        <v>88</v>
      </c>
      <c r="E262" s="257" t="s">
        <v>9</v>
      </c>
      <c r="F262" s="3" t="s">
        <v>242</v>
      </c>
      <c r="G262" s="403" t="s">
        <v>115</v>
      </c>
      <c r="H262" s="404"/>
      <c r="I262" s="303" t="s">
        <v>116</v>
      </c>
      <c r="J262" s="303" t="s">
        <v>117</v>
      </c>
      <c r="K262" s="303"/>
      <c r="L262" s="303" t="s">
        <v>118</v>
      </c>
      <c r="M262" s="303"/>
      <c r="N262" s="405"/>
      <c r="O262" s="305" t="s">
        <v>119</v>
      </c>
    </row>
    <row r="263" spans="2:15" outlineLevel="1" x14ac:dyDescent="0.2">
      <c r="B263" s="1">
        <f t="shared" ref="B263:B285" si="41">B262+1</f>
        <v>3</v>
      </c>
      <c r="C263" s="1" t="s">
        <v>242</v>
      </c>
      <c r="D263" s="3" t="s">
        <v>88</v>
      </c>
      <c r="E263" s="257" t="s">
        <v>9</v>
      </c>
      <c r="F263" s="3" t="s">
        <v>242</v>
      </c>
      <c r="G263" s="398"/>
      <c r="H263" s="399"/>
      <c r="I263" s="406"/>
      <c r="J263" s="308" t="s">
        <v>120</v>
      </c>
      <c r="K263" s="308" t="s">
        <v>121</v>
      </c>
      <c r="L263" s="308" t="s">
        <v>122</v>
      </c>
      <c r="M263" s="308" t="s">
        <v>123</v>
      </c>
      <c r="N263" s="308"/>
      <c r="O263" s="309" t="s">
        <v>124</v>
      </c>
    </row>
    <row r="264" spans="2:15" outlineLevel="1" x14ac:dyDescent="0.2">
      <c r="B264" s="1">
        <f t="shared" si="41"/>
        <v>4</v>
      </c>
      <c r="C264" s="1" t="s">
        <v>242</v>
      </c>
      <c r="D264" s="3" t="s">
        <v>88</v>
      </c>
      <c r="E264" s="257" t="s">
        <v>9</v>
      </c>
      <c r="F264" s="3" t="s">
        <v>242</v>
      </c>
      <c r="G264" s="310" t="s">
        <v>100</v>
      </c>
      <c r="H264" s="311" t="s">
        <v>125</v>
      </c>
      <c r="I264" s="312">
        <v>1</v>
      </c>
      <c r="J264" s="313">
        <v>1</v>
      </c>
      <c r="K264" s="313">
        <v>0</v>
      </c>
      <c r="L264" s="314">
        <v>330.13929999999999</v>
      </c>
      <c r="M264" s="314">
        <v>108.142</v>
      </c>
      <c r="N264"/>
      <c r="O264" s="315">
        <v>330.13929999999999</v>
      </c>
    </row>
    <row r="265" spans="2:15" outlineLevel="1" x14ac:dyDescent="0.2">
      <c r="B265" s="1">
        <f t="shared" si="41"/>
        <v>5</v>
      </c>
      <c r="C265" s="1" t="s">
        <v>242</v>
      </c>
      <c r="D265" s="3" t="s">
        <v>88</v>
      </c>
      <c r="E265" s="257" t="s">
        <v>9</v>
      </c>
      <c r="F265" s="3" t="s">
        <v>242</v>
      </c>
      <c r="G265" s="310" t="s">
        <v>126</v>
      </c>
      <c r="H265" s="311" t="s">
        <v>127</v>
      </c>
      <c r="I265" s="312">
        <v>2</v>
      </c>
      <c r="J265" s="313">
        <v>1</v>
      </c>
      <c r="K265" s="313">
        <v>0</v>
      </c>
      <c r="L265" s="314">
        <v>100.6741</v>
      </c>
      <c r="M265" s="314">
        <v>65.310100000000006</v>
      </c>
      <c r="N265"/>
      <c r="O265" s="315">
        <v>201.34819999999999</v>
      </c>
    </row>
    <row r="266" spans="2:15" outlineLevel="1" x14ac:dyDescent="0.2">
      <c r="B266" s="1">
        <f t="shared" si="41"/>
        <v>6</v>
      </c>
      <c r="C266" s="1" t="s">
        <v>242</v>
      </c>
      <c r="D266" s="3" t="s">
        <v>88</v>
      </c>
      <c r="E266" s="257" t="s">
        <v>9</v>
      </c>
      <c r="F266" s="3" t="s">
        <v>242</v>
      </c>
      <c r="G266" s="316"/>
      <c r="H266" s="317"/>
      <c r="I266" s="317"/>
      <c r="J266" s="317"/>
      <c r="K266" s="317"/>
      <c r="L266" s="317"/>
      <c r="M266" s="318" t="s">
        <v>128</v>
      </c>
      <c r="N266" s="317"/>
      <c r="O266" s="319">
        <v>531.48749999999995</v>
      </c>
    </row>
    <row r="267" spans="2:15" outlineLevel="1" x14ac:dyDescent="0.2">
      <c r="B267" s="1">
        <f t="shared" si="41"/>
        <v>7</v>
      </c>
      <c r="C267" s="1" t="s">
        <v>242</v>
      </c>
      <c r="D267" s="3" t="s">
        <v>88</v>
      </c>
      <c r="E267" s="257" t="s">
        <v>9</v>
      </c>
      <c r="F267" s="3" t="s">
        <v>242</v>
      </c>
      <c r="G267" s="320" t="s">
        <v>129</v>
      </c>
      <c r="H267" s="321"/>
      <c r="I267" s="322" t="s">
        <v>116</v>
      </c>
      <c r="J267" s="322" t="s">
        <v>80</v>
      </c>
      <c r="K267" s="322"/>
      <c r="L267" s="322" t="s">
        <v>118</v>
      </c>
      <c r="M267" s="323" t="s">
        <v>130</v>
      </c>
      <c r="N267" s="323"/>
      <c r="O267" s="324"/>
    </row>
    <row r="268" spans="2:15" outlineLevel="1" x14ac:dyDescent="0.2">
      <c r="B268" s="1">
        <f t="shared" si="41"/>
        <v>8</v>
      </c>
      <c r="C268" s="1" t="s">
        <v>242</v>
      </c>
      <c r="D268" s="3" t="s">
        <v>88</v>
      </c>
      <c r="E268" s="257" t="s">
        <v>9</v>
      </c>
      <c r="F268" s="3" t="s">
        <v>242</v>
      </c>
      <c r="G268" s="310" t="s">
        <v>131</v>
      </c>
      <c r="H268" s="311" t="s">
        <v>132</v>
      </c>
      <c r="I268" s="312">
        <v>2</v>
      </c>
      <c r="J268" s="308" t="s">
        <v>109</v>
      </c>
      <c r="K268"/>
      <c r="L268" s="314">
        <v>23.782399999999999</v>
      </c>
      <c r="M268"/>
      <c r="N268"/>
      <c r="O268" s="315">
        <v>47.564799999999998</v>
      </c>
    </row>
    <row r="269" spans="2:15" outlineLevel="1" x14ac:dyDescent="0.2">
      <c r="B269" s="1">
        <f t="shared" si="41"/>
        <v>9</v>
      </c>
      <c r="C269" s="1" t="s">
        <v>242</v>
      </c>
      <c r="D269" s="3" t="s">
        <v>88</v>
      </c>
      <c r="E269" s="257" t="s">
        <v>9</v>
      </c>
      <c r="F269" s="3" t="s">
        <v>242</v>
      </c>
      <c r="G269" s="325"/>
      <c r="H269"/>
      <c r="I269" s="326" t="s">
        <v>133</v>
      </c>
      <c r="J269" s="326"/>
      <c r="K269" s="326"/>
      <c r="L269" s="326"/>
      <c r="M269" s="326"/>
      <c r="N269"/>
      <c r="O269" s="315">
        <v>47.564799999999998</v>
      </c>
    </row>
    <row r="270" spans="2:15" outlineLevel="1" x14ac:dyDescent="0.2">
      <c r="B270" s="1">
        <f t="shared" si="41"/>
        <v>10</v>
      </c>
      <c r="C270" s="1" t="s">
        <v>242</v>
      </c>
      <c r="D270" s="3" t="s">
        <v>88</v>
      </c>
      <c r="E270" s="257" t="s">
        <v>9</v>
      </c>
      <c r="F270" s="3" t="s">
        <v>242</v>
      </c>
      <c r="G270" s="310"/>
      <c r="H270" s="308"/>
      <c r="I270" s="326" t="s">
        <v>134</v>
      </c>
      <c r="J270" s="326"/>
      <c r="K270" s="326"/>
      <c r="L270" s="326"/>
      <c r="M270" s="326"/>
      <c r="N270" s="308"/>
      <c r="O270" s="315">
        <v>579.05229999999995</v>
      </c>
    </row>
    <row r="271" spans="2:15" outlineLevel="1" x14ac:dyDescent="0.2">
      <c r="B271" s="1">
        <f t="shared" si="41"/>
        <v>11</v>
      </c>
      <c r="C271" s="1" t="s">
        <v>242</v>
      </c>
      <c r="D271" s="3" t="s">
        <v>88</v>
      </c>
      <c r="E271" s="257" t="s">
        <v>9</v>
      </c>
      <c r="F271" s="3" t="s">
        <v>242</v>
      </c>
      <c r="G271" s="325"/>
      <c r="H271"/>
      <c r="I271" s="326" t="s">
        <v>135</v>
      </c>
      <c r="J271" s="326"/>
      <c r="K271" s="326"/>
      <c r="L271" s="326"/>
      <c r="M271" s="326"/>
      <c r="N271"/>
      <c r="O271" s="315">
        <v>0.51470000000000005</v>
      </c>
    </row>
    <row r="272" spans="2:15" outlineLevel="1" x14ac:dyDescent="0.2">
      <c r="B272" s="1">
        <f t="shared" si="41"/>
        <v>12</v>
      </c>
      <c r="C272" s="1" t="s">
        <v>242</v>
      </c>
      <c r="D272" s="3" t="s">
        <v>88</v>
      </c>
      <c r="E272" s="257" t="s">
        <v>9</v>
      </c>
      <c r="F272" s="3" t="s">
        <v>242</v>
      </c>
      <c r="G272" s="327"/>
      <c r="H272" s="328"/>
      <c r="I272" s="328"/>
      <c r="J272" s="328"/>
      <c r="K272" s="328"/>
      <c r="L272" s="328"/>
      <c r="M272" s="318" t="s">
        <v>136</v>
      </c>
      <c r="N272" s="328"/>
      <c r="O272" s="329">
        <v>4.0899999999999999E-2</v>
      </c>
    </row>
    <row r="273" spans="2:15" outlineLevel="1" x14ac:dyDescent="0.2">
      <c r="B273" s="1">
        <f t="shared" si="41"/>
        <v>13</v>
      </c>
      <c r="C273" s="1" t="s">
        <v>242</v>
      </c>
      <c r="D273" s="3" t="s">
        <v>88</v>
      </c>
      <c r="E273" s="257" t="s">
        <v>9</v>
      </c>
      <c r="F273" s="3" t="s">
        <v>242</v>
      </c>
      <c r="G273" s="320" t="s">
        <v>137</v>
      </c>
      <c r="H273" s="321"/>
      <c r="I273" s="322" t="s">
        <v>116</v>
      </c>
      <c r="J273" s="322" t="s">
        <v>80</v>
      </c>
      <c r="K273" s="322"/>
      <c r="L273" s="322" t="s">
        <v>138</v>
      </c>
      <c r="M273" s="323" t="s">
        <v>139</v>
      </c>
      <c r="N273" s="323"/>
      <c r="O273" s="324"/>
    </row>
    <row r="274" spans="2:15" outlineLevel="1" x14ac:dyDescent="0.2">
      <c r="B274" s="1">
        <f t="shared" si="41"/>
        <v>14</v>
      </c>
      <c r="C274" s="1" t="s">
        <v>242</v>
      </c>
      <c r="D274" s="3" t="s">
        <v>88</v>
      </c>
      <c r="E274" s="257" t="s">
        <v>9</v>
      </c>
      <c r="F274" s="3" t="s">
        <v>242</v>
      </c>
      <c r="G274" s="310"/>
      <c r="H274" s="330" t="s">
        <v>213</v>
      </c>
      <c r="I274" s="296">
        <v>1.1999999999999999E-3</v>
      </c>
      <c r="J274" s="308" t="s">
        <v>142</v>
      </c>
      <c r="K274"/>
      <c r="L274" s="314">
        <v>3625.57</v>
      </c>
      <c r="M274"/>
      <c r="N274"/>
      <c r="O274" s="315">
        <f>I274*L274</f>
        <v>4.3506840000000002</v>
      </c>
    </row>
    <row r="275" spans="2:15" outlineLevel="1" x14ac:dyDescent="0.2">
      <c r="B275" s="1">
        <f t="shared" si="41"/>
        <v>15</v>
      </c>
      <c r="C275" s="1" t="s">
        <v>242</v>
      </c>
      <c r="D275" s="3" t="s">
        <v>88</v>
      </c>
      <c r="E275" s="257" t="s">
        <v>9</v>
      </c>
      <c r="F275" s="3" t="s">
        <v>242</v>
      </c>
      <c r="G275" s="316"/>
      <c r="H275" s="317"/>
      <c r="I275" s="334" t="s">
        <v>143</v>
      </c>
      <c r="J275" s="334"/>
      <c r="K275" s="334"/>
      <c r="L275" s="334"/>
      <c r="M275" s="334"/>
      <c r="N275" s="317"/>
      <c r="O275" s="319"/>
    </row>
    <row r="276" spans="2:15" outlineLevel="1" x14ac:dyDescent="0.2">
      <c r="B276" s="1">
        <f t="shared" si="41"/>
        <v>16</v>
      </c>
      <c r="C276" s="1" t="s">
        <v>242</v>
      </c>
      <c r="D276" s="3" t="s">
        <v>88</v>
      </c>
      <c r="E276" s="257" t="s">
        <v>9</v>
      </c>
      <c r="F276" s="3" t="s">
        <v>242</v>
      </c>
      <c r="G276" s="320" t="s">
        <v>144</v>
      </c>
      <c r="H276" s="321"/>
      <c r="I276" s="322" t="s">
        <v>116</v>
      </c>
      <c r="J276" s="322" t="s">
        <v>80</v>
      </c>
      <c r="K276" s="322"/>
      <c r="L276" s="322" t="s">
        <v>139</v>
      </c>
      <c r="M276" s="323" t="s">
        <v>139</v>
      </c>
      <c r="N276" s="323"/>
      <c r="O276" s="324"/>
    </row>
    <row r="277" spans="2:15" outlineLevel="1" x14ac:dyDescent="0.2">
      <c r="B277" s="1">
        <f t="shared" si="41"/>
        <v>17</v>
      </c>
      <c r="C277" s="1" t="s">
        <v>242</v>
      </c>
      <c r="D277" s="3" t="s">
        <v>88</v>
      </c>
      <c r="E277" s="257" t="s">
        <v>9</v>
      </c>
      <c r="F277" s="3" t="s">
        <v>242</v>
      </c>
      <c r="G277" s="310"/>
      <c r="H277" s="308"/>
      <c r="I277" s="326" t="s">
        <v>145</v>
      </c>
      <c r="J277" s="326"/>
      <c r="K277" s="326"/>
      <c r="L277" s="326"/>
      <c r="M277" s="326"/>
      <c r="N277" s="308"/>
      <c r="O277" s="315"/>
    </row>
    <row r="278" spans="2:15" outlineLevel="1" x14ac:dyDescent="0.2">
      <c r="B278" s="1">
        <f t="shared" si="41"/>
        <v>18</v>
      </c>
      <c r="C278" s="1" t="s">
        <v>242</v>
      </c>
      <c r="D278" s="3" t="s">
        <v>88</v>
      </c>
      <c r="E278" s="257" t="s">
        <v>9</v>
      </c>
      <c r="F278" s="3" t="s">
        <v>242</v>
      </c>
      <c r="G278" s="316"/>
      <c r="H278" s="317"/>
      <c r="I278" s="317"/>
      <c r="J278" s="317"/>
      <c r="K278" s="317"/>
      <c r="L278" s="317"/>
      <c r="M278" s="318" t="s">
        <v>34</v>
      </c>
      <c r="N278" s="317"/>
      <c r="O278" s="319">
        <v>0.55559999999999998</v>
      </c>
    </row>
    <row r="279" spans="2:15" outlineLevel="1" x14ac:dyDescent="0.2">
      <c r="B279" s="1">
        <f t="shared" si="41"/>
        <v>19</v>
      </c>
      <c r="C279" s="1" t="s">
        <v>242</v>
      </c>
      <c r="D279" s="3" t="s">
        <v>88</v>
      </c>
      <c r="E279" s="257" t="s">
        <v>9</v>
      </c>
      <c r="F279" s="3" t="s">
        <v>242</v>
      </c>
      <c r="G279" s="320" t="s">
        <v>146</v>
      </c>
      <c r="H279" s="321"/>
      <c r="I279" s="322" t="s">
        <v>19</v>
      </c>
      <c r="J279" s="322" t="s">
        <v>116</v>
      </c>
      <c r="K279" s="322" t="s">
        <v>80</v>
      </c>
      <c r="L279" s="322"/>
      <c r="M279" s="322" t="s">
        <v>139</v>
      </c>
      <c r="N279" s="323" t="s">
        <v>139</v>
      </c>
      <c r="O279" s="324"/>
    </row>
    <row r="280" spans="2:15" outlineLevel="1" x14ac:dyDescent="0.2">
      <c r="B280" s="1">
        <f t="shared" si="41"/>
        <v>20</v>
      </c>
      <c r="C280" s="1" t="s">
        <v>242</v>
      </c>
      <c r="D280" s="3" t="s">
        <v>88</v>
      </c>
      <c r="E280" s="257" t="s">
        <v>9</v>
      </c>
      <c r="F280" s="3" t="s">
        <v>242</v>
      </c>
      <c r="G280" s="316"/>
      <c r="H280" s="317"/>
      <c r="I280" s="334" t="s">
        <v>147</v>
      </c>
      <c r="J280" s="334"/>
      <c r="K280" s="334"/>
      <c r="L280" s="334"/>
      <c r="M280" s="334"/>
      <c r="N280" s="317"/>
      <c r="O280" s="319"/>
    </row>
    <row r="281" spans="2:15" outlineLevel="1" x14ac:dyDescent="0.2">
      <c r="B281" s="1">
        <f t="shared" si="41"/>
        <v>21</v>
      </c>
      <c r="C281" s="1" t="s">
        <v>242</v>
      </c>
      <c r="D281" s="3" t="s">
        <v>88</v>
      </c>
      <c r="E281" s="257" t="s">
        <v>9</v>
      </c>
      <c r="F281" s="3" t="s">
        <v>242</v>
      </c>
      <c r="G281" s="403" t="s">
        <v>148</v>
      </c>
      <c r="H281" s="404"/>
      <c r="I281" s="303" t="s">
        <v>116</v>
      </c>
      <c r="J281" s="303" t="s">
        <v>80</v>
      </c>
      <c r="K281" s="303" t="s">
        <v>149</v>
      </c>
      <c r="L281" s="303"/>
      <c r="M281" s="303"/>
      <c r="N281" s="303" t="s">
        <v>150</v>
      </c>
      <c r="O281" s="324" t="s">
        <v>139</v>
      </c>
    </row>
    <row r="282" spans="2:15" outlineLevel="1" x14ac:dyDescent="0.2">
      <c r="B282" s="1">
        <f t="shared" si="41"/>
        <v>22</v>
      </c>
      <c r="C282" s="1" t="s">
        <v>242</v>
      </c>
      <c r="D282" s="3" t="s">
        <v>88</v>
      </c>
      <c r="E282" s="257" t="s">
        <v>9</v>
      </c>
      <c r="F282" s="3" t="s">
        <v>242</v>
      </c>
      <c r="G282" s="398"/>
      <c r="H282" s="399"/>
      <c r="I282" s="406"/>
      <c r="J282" s="406"/>
      <c r="K282" s="308" t="s">
        <v>151</v>
      </c>
      <c r="L282" s="308" t="s">
        <v>152</v>
      </c>
      <c r="M282" s="308" t="s">
        <v>153</v>
      </c>
      <c r="N282" s="406"/>
      <c r="O282" s="337"/>
    </row>
    <row r="283" spans="2:15" outlineLevel="1" x14ac:dyDescent="0.2">
      <c r="B283" s="1">
        <f t="shared" si="41"/>
        <v>23</v>
      </c>
      <c r="C283" s="1" t="s">
        <v>242</v>
      </c>
      <c r="D283" s="3" t="s">
        <v>88</v>
      </c>
      <c r="E283" s="257" t="s">
        <v>9</v>
      </c>
      <c r="F283" s="3" t="s">
        <v>242</v>
      </c>
      <c r="G283" s="327"/>
      <c r="H283" s="328"/>
      <c r="I283" s="334" t="s">
        <v>154</v>
      </c>
      <c r="J283" s="334"/>
      <c r="K283" s="334"/>
      <c r="L283" s="334"/>
      <c r="M283" s="334"/>
      <c r="N283" s="328"/>
      <c r="O283" s="407"/>
    </row>
    <row r="284" spans="2:15" outlineLevel="1" x14ac:dyDescent="0.2">
      <c r="B284" s="1">
        <f t="shared" si="41"/>
        <v>24</v>
      </c>
      <c r="C284" s="1" t="s">
        <v>242</v>
      </c>
      <c r="D284" s="3" t="s">
        <v>88</v>
      </c>
      <c r="E284" s="257" t="s">
        <v>9</v>
      </c>
      <c r="F284" s="3" t="s">
        <v>242</v>
      </c>
      <c r="G284" s="308"/>
      <c r="H284" s="308"/>
      <c r="I284" s="308"/>
      <c r="J284" s="308"/>
      <c r="K284" s="408" t="s">
        <v>155</v>
      </c>
      <c r="L284" s="408"/>
      <c r="M284" s="408"/>
      <c r="N284" s="308"/>
      <c r="O284" s="264">
        <f>O274+O272+O271</f>
        <v>4.9062840000000003</v>
      </c>
    </row>
    <row r="285" spans="2:15" ht="13.5" outlineLevel="1" thickBot="1" x14ac:dyDescent="0.25">
      <c r="B285" s="1">
        <f t="shared" si="41"/>
        <v>25</v>
      </c>
      <c r="C285" s="1" t="s">
        <v>242</v>
      </c>
      <c r="D285" s="3" t="s">
        <v>88</v>
      </c>
      <c r="E285" s="265" t="s">
        <v>9</v>
      </c>
      <c r="F285" s="39" t="s">
        <v>242</v>
      </c>
      <c r="G285" s="39" t="s">
        <v>242</v>
      </c>
      <c r="H285" s="266" t="s">
        <v>242</v>
      </c>
      <c r="I285" s="39" t="s">
        <v>242</v>
      </c>
      <c r="J285" s="267" t="s">
        <v>242</v>
      </c>
      <c r="K285" s="268" t="s">
        <v>242</v>
      </c>
      <c r="L285" s="269" t="s">
        <v>242</v>
      </c>
      <c r="M285" s="268" t="str">
        <f t="shared" ref="M285" si="42">IF(G285="","",O285-N285)</f>
        <v/>
      </c>
      <c r="N285" s="268" t="str">
        <f t="shared" ref="N285" si="43">IF(G285="","",ROUND((O285*L285),2))</f>
        <v/>
      </c>
      <c r="O285" s="270" t="str">
        <f t="shared" ref="O285" si="44">IF(G285="","",ROUND((K285*J285),2))</f>
        <v/>
      </c>
    </row>
    <row r="286" spans="2:15" ht="13.5" collapsed="1" thickBot="1" x14ac:dyDescent="0.25">
      <c r="E286" s="361"/>
      <c r="F286" s="9"/>
      <c r="G286" s="9"/>
      <c r="H286" s="10"/>
      <c r="I286" s="14"/>
      <c r="J286" s="14"/>
      <c r="K286" s="14"/>
      <c r="L286" s="14"/>
      <c r="M286" s="14"/>
      <c r="N286" s="362"/>
      <c r="O286" s="363"/>
    </row>
    <row r="287" spans="2:15" x14ac:dyDescent="0.2">
      <c r="B287" s="243" t="s">
        <v>76</v>
      </c>
      <c r="C287" s="243" t="s">
        <v>77</v>
      </c>
      <c r="E287" s="244" t="s">
        <v>3</v>
      </c>
      <c r="F287" s="245" t="s">
        <v>78</v>
      </c>
      <c r="G287" s="245" t="s">
        <v>19</v>
      </c>
      <c r="H287" s="245" t="s">
        <v>79</v>
      </c>
      <c r="I287" s="245" t="s">
        <v>80</v>
      </c>
      <c r="J287" s="245" t="s">
        <v>81</v>
      </c>
      <c r="K287" s="246" t="s">
        <v>82</v>
      </c>
      <c r="L287" s="245" t="s">
        <v>30</v>
      </c>
      <c r="M287" s="246" t="s">
        <v>31</v>
      </c>
      <c r="N287" s="246" t="s">
        <v>32</v>
      </c>
      <c r="O287" s="247" t="s">
        <v>83</v>
      </c>
    </row>
    <row r="288" spans="2:15" ht="13.5" collapsed="1" thickBot="1" x14ac:dyDescent="0.25">
      <c r="B288" s="248"/>
      <c r="C288" s="249"/>
      <c r="E288" s="250" t="s">
        <v>9</v>
      </c>
      <c r="F288" s="251" t="s">
        <v>85</v>
      </c>
      <c r="G288" s="251">
        <f>G260+1</f>
        <v>11</v>
      </c>
      <c r="H288" s="252" t="s">
        <v>242</v>
      </c>
      <c r="I288" s="251" t="s">
        <v>242</v>
      </c>
      <c r="J288" s="251" t="s">
        <v>87</v>
      </c>
      <c r="K288" s="253" t="s">
        <v>87</v>
      </c>
      <c r="L288" s="254" t="str">
        <f>IF(O288=0,"",ROUND(N288/O288,4))</f>
        <v/>
      </c>
      <c r="M288" s="255">
        <f t="shared" ref="M288:N288" si="45">SUM(M290:M314)</f>
        <v>0</v>
      </c>
      <c r="N288" s="255">
        <f t="shared" si="45"/>
        <v>0</v>
      </c>
      <c r="O288" s="256">
        <f>SUM(O290:O314)</f>
        <v>0</v>
      </c>
    </row>
    <row r="289" spans="2:15" ht="13.5" hidden="1" outlineLevel="1" thickBot="1" x14ac:dyDescent="0.25">
      <c r="B289" s="1">
        <v>1</v>
      </c>
      <c r="C289" s="3" t="s">
        <v>242</v>
      </c>
      <c r="E289" s="257"/>
      <c r="H289" s="4"/>
      <c r="K289" s="258"/>
      <c r="M289" s="258"/>
      <c r="N289" s="258"/>
      <c r="O289" s="259"/>
    </row>
    <row r="290" spans="2:15" ht="13.5" hidden="1" outlineLevel="1" thickBot="1" x14ac:dyDescent="0.25">
      <c r="B290" s="1">
        <f>B289+1</f>
        <v>2</v>
      </c>
      <c r="C290" s="1" t="s">
        <v>242</v>
      </c>
      <c r="D290" s="3" t="s">
        <v>88</v>
      </c>
      <c r="E290" s="257" t="s">
        <v>9</v>
      </c>
      <c r="F290" s="3" t="s">
        <v>242</v>
      </c>
      <c r="G290" s="3" t="s">
        <v>242</v>
      </c>
      <c r="H290" s="4" t="s">
        <v>242</v>
      </c>
      <c r="I290" s="3" t="s">
        <v>242</v>
      </c>
      <c r="J290" s="260" t="s">
        <v>242</v>
      </c>
      <c r="K290" s="263" t="s">
        <v>242</v>
      </c>
      <c r="L290" s="262" t="s">
        <v>242</v>
      </c>
      <c r="M290" s="263" t="str">
        <f>IF(G290="","",O290-N290)</f>
        <v/>
      </c>
      <c r="N290" s="263" t="str">
        <f>IF(G290="","",ROUND((O290*L290),2))</f>
        <v/>
      </c>
      <c r="O290" s="264" t="str">
        <f>IF(G290="","",ROUND((K290*J290),2))</f>
        <v/>
      </c>
    </row>
    <row r="291" spans="2:15" ht="13.5" hidden="1" outlineLevel="1" thickBot="1" x14ac:dyDescent="0.25">
      <c r="B291" s="1">
        <f t="shared" ref="B291:B313" si="46">B290+1</f>
        <v>3</v>
      </c>
      <c r="C291" s="1" t="s">
        <v>242</v>
      </c>
      <c r="D291" s="3" t="s">
        <v>88</v>
      </c>
      <c r="E291" s="257" t="s">
        <v>9</v>
      </c>
      <c r="F291" s="3" t="s">
        <v>242</v>
      </c>
      <c r="G291" s="3" t="s">
        <v>242</v>
      </c>
      <c r="H291" s="4" t="s">
        <v>242</v>
      </c>
      <c r="I291" s="3" t="s">
        <v>242</v>
      </c>
      <c r="J291" s="260" t="s">
        <v>242</v>
      </c>
      <c r="K291" s="263" t="s">
        <v>242</v>
      </c>
      <c r="L291" s="262" t="s">
        <v>242</v>
      </c>
      <c r="M291" s="263" t="str">
        <f t="shared" ref="M291:M313" si="47">IF(G291="","",O291-N291)</f>
        <v/>
      </c>
      <c r="N291" s="263" t="str">
        <f t="shared" ref="N291:N313" si="48">IF(G291="","",ROUND((O291*L291),2))</f>
        <v/>
      </c>
      <c r="O291" s="264" t="str">
        <f t="shared" ref="O291:O313" si="49">IF(G291="","",ROUND((K291*J291),2))</f>
        <v/>
      </c>
    </row>
    <row r="292" spans="2:15" ht="13.5" hidden="1" outlineLevel="1" thickBot="1" x14ac:dyDescent="0.25">
      <c r="B292" s="1">
        <f t="shared" si="46"/>
        <v>4</v>
      </c>
      <c r="C292" s="1" t="s">
        <v>242</v>
      </c>
      <c r="D292" s="3" t="s">
        <v>88</v>
      </c>
      <c r="E292" s="257" t="s">
        <v>9</v>
      </c>
      <c r="F292" s="3" t="s">
        <v>242</v>
      </c>
      <c r="G292" s="3" t="s">
        <v>242</v>
      </c>
      <c r="H292" s="4" t="s">
        <v>242</v>
      </c>
      <c r="I292" s="3" t="s">
        <v>242</v>
      </c>
      <c r="J292" s="260" t="s">
        <v>242</v>
      </c>
      <c r="K292" s="263" t="s">
        <v>242</v>
      </c>
      <c r="L292" s="262" t="s">
        <v>242</v>
      </c>
      <c r="M292" s="263" t="str">
        <f t="shared" si="47"/>
        <v/>
      </c>
      <c r="N292" s="263" t="str">
        <f t="shared" si="48"/>
        <v/>
      </c>
      <c r="O292" s="264" t="str">
        <f t="shared" si="49"/>
        <v/>
      </c>
    </row>
    <row r="293" spans="2:15" ht="13.5" hidden="1" outlineLevel="1" thickBot="1" x14ac:dyDescent="0.25">
      <c r="B293" s="1">
        <f t="shared" si="46"/>
        <v>5</v>
      </c>
      <c r="C293" s="1" t="s">
        <v>242</v>
      </c>
      <c r="D293" s="3" t="s">
        <v>88</v>
      </c>
      <c r="E293" s="257" t="s">
        <v>9</v>
      </c>
      <c r="F293" s="3" t="s">
        <v>242</v>
      </c>
      <c r="G293" s="3" t="s">
        <v>242</v>
      </c>
      <c r="H293" s="4" t="s">
        <v>242</v>
      </c>
      <c r="I293" s="3" t="s">
        <v>242</v>
      </c>
      <c r="J293" s="260" t="s">
        <v>242</v>
      </c>
      <c r="K293" s="263" t="s">
        <v>242</v>
      </c>
      <c r="L293" s="262" t="s">
        <v>242</v>
      </c>
      <c r="M293" s="263" t="str">
        <f t="shared" si="47"/>
        <v/>
      </c>
      <c r="N293" s="263" t="str">
        <f t="shared" si="48"/>
        <v/>
      </c>
      <c r="O293" s="264" t="str">
        <f t="shared" si="49"/>
        <v/>
      </c>
    </row>
    <row r="294" spans="2:15" ht="13.5" hidden="1" outlineLevel="1" thickBot="1" x14ac:dyDescent="0.25">
      <c r="B294" s="1">
        <f t="shared" si="46"/>
        <v>6</v>
      </c>
      <c r="C294" s="1" t="s">
        <v>242</v>
      </c>
      <c r="D294" s="3" t="s">
        <v>88</v>
      </c>
      <c r="E294" s="257" t="s">
        <v>9</v>
      </c>
      <c r="F294" s="3" t="s">
        <v>242</v>
      </c>
      <c r="G294" s="3" t="s">
        <v>242</v>
      </c>
      <c r="H294" s="4" t="s">
        <v>242</v>
      </c>
      <c r="I294" s="3" t="s">
        <v>242</v>
      </c>
      <c r="J294" s="260" t="s">
        <v>242</v>
      </c>
      <c r="K294" s="263" t="s">
        <v>242</v>
      </c>
      <c r="L294" s="262" t="s">
        <v>242</v>
      </c>
      <c r="M294" s="263" t="str">
        <f t="shared" si="47"/>
        <v/>
      </c>
      <c r="N294" s="263" t="str">
        <f t="shared" si="48"/>
        <v/>
      </c>
      <c r="O294" s="264" t="str">
        <f t="shared" si="49"/>
        <v/>
      </c>
    </row>
    <row r="295" spans="2:15" ht="13.5" hidden="1" outlineLevel="1" thickBot="1" x14ac:dyDescent="0.25">
      <c r="B295" s="1">
        <f t="shared" si="46"/>
        <v>7</v>
      </c>
      <c r="C295" s="1" t="s">
        <v>242</v>
      </c>
      <c r="D295" s="3" t="s">
        <v>88</v>
      </c>
      <c r="E295" s="257" t="s">
        <v>9</v>
      </c>
      <c r="F295" s="3" t="s">
        <v>242</v>
      </c>
      <c r="G295" s="3" t="s">
        <v>242</v>
      </c>
      <c r="H295" s="4" t="s">
        <v>242</v>
      </c>
      <c r="I295" s="3" t="s">
        <v>242</v>
      </c>
      <c r="J295" s="260" t="s">
        <v>242</v>
      </c>
      <c r="K295" s="263" t="s">
        <v>242</v>
      </c>
      <c r="L295" s="262" t="s">
        <v>242</v>
      </c>
      <c r="M295" s="263" t="str">
        <f t="shared" si="47"/>
        <v/>
      </c>
      <c r="N295" s="263" t="str">
        <f t="shared" si="48"/>
        <v/>
      </c>
      <c r="O295" s="264" t="str">
        <f t="shared" si="49"/>
        <v/>
      </c>
    </row>
    <row r="296" spans="2:15" ht="13.5" hidden="1" outlineLevel="1" thickBot="1" x14ac:dyDescent="0.25">
      <c r="B296" s="1">
        <f t="shared" si="46"/>
        <v>8</v>
      </c>
      <c r="C296" s="1" t="s">
        <v>242</v>
      </c>
      <c r="D296" s="3" t="s">
        <v>88</v>
      </c>
      <c r="E296" s="257" t="s">
        <v>9</v>
      </c>
      <c r="F296" s="3" t="s">
        <v>242</v>
      </c>
      <c r="G296" s="3" t="s">
        <v>242</v>
      </c>
      <c r="H296" s="4" t="s">
        <v>242</v>
      </c>
      <c r="I296" s="3" t="s">
        <v>242</v>
      </c>
      <c r="J296" s="260" t="s">
        <v>242</v>
      </c>
      <c r="K296" s="263" t="s">
        <v>242</v>
      </c>
      <c r="L296" s="262" t="s">
        <v>242</v>
      </c>
      <c r="M296" s="263" t="str">
        <f t="shared" si="47"/>
        <v/>
      </c>
      <c r="N296" s="263" t="str">
        <f t="shared" si="48"/>
        <v/>
      </c>
      <c r="O296" s="264" t="str">
        <f t="shared" si="49"/>
        <v/>
      </c>
    </row>
    <row r="297" spans="2:15" ht="13.5" hidden="1" outlineLevel="1" thickBot="1" x14ac:dyDescent="0.25">
      <c r="B297" s="1">
        <f t="shared" si="46"/>
        <v>9</v>
      </c>
      <c r="C297" s="1" t="s">
        <v>242</v>
      </c>
      <c r="D297" s="3" t="s">
        <v>88</v>
      </c>
      <c r="E297" s="257" t="s">
        <v>9</v>
      </c>
      <c r="F297" s="3" t="s">
        <v>242</v>
      </c>
      <c r="G297" s="3" t="s">
        <v>242</v>
      </c>
      <c r="H297" s="4" t="s">
        <v>242</v>
      </c>
      <c r="I297" s="3" t="s">
        <v>242</v>
      </c>
      <c r="J297" s="260" t="s">
        <v>242</v>
      </c>
      <c r="K297" s="263" t="s">
        <v>242</v>
      </c>
      <c r="L297" s="262" t="s">
        <v>242</v>
      </c>
      <c r="M297" s="263" t="str">
        <f t="shared" si="47"/>
        <v/>
      </c>
      <c r="N297" s="263" t="str">
        <f t="shared" si="48"/>
        <v/>
      </c>
      <c r="O297" s="264" t="str">
        <f t="shared" si="49"/>
        <v/>
      </c>
    </row>
    <row r="298" spans="2:15" ht="13.5" hidden="1" outlineLevel="1" thickBot="1" x14ac:dyDescent="0.25">
      <c r="B298" s="1">
        <f t="shared" si="46"/>
        <v>10</v>
      </c>
      <c r="C298" s="1" t="s">
        <v>242</v>
      </c>
      <c r="D298" s="3" t="s">
        <v>88</v>
      </c>
      <c r="E298" s="257" t="s">
        <v>9</v>
      </c>
      <c r="F298" s="3" t="s">
        <v>242</v>
      </c>
      <c r="G298" s="3" t="s">
        <v>242</v>
      </c>
      <c r="H298" s="4" t="s">
        <v>242</v>
      </c>
      <c r="I298" s="3" t="s">
        <v>242</v>
      </c>
      <c r="J298" s="260" t="s">
        <v>242</v>
      </c>
      <c r="K298" s="263" t="s">
        <v>242</v>
      </c>
      <c r="L298" s="262" t="s">
        <v>242</v>
      </c>
      <c r="M298" s="263" t="str">
        <f t="shared" si="47"/>
        <v/>
      </c>
      <c r="N298" s="263" t="str">
        <f t="shared" si="48"/>
        <v/>
      </c>
      <c r="O298" s="264" t="str">
        <f t="shared" si="49"/>
        <v/>
      </c>
    </row>
    <row r="299" spans="2:15" ht="13.5" hidden="1" outlineLevel="1" thickBot="1" x14ac:dyDescent="0.25">
      <c r="B299" s="1">
        <f t="shared" si="46"/>
        <v>11</v>
      </c>
      <c r="C299" s="1" t="s">
        <v>242</v>
      </c>
      <c r="D299" s="3" t="s">
        <v>88</v>
      </c>
      <c r="E299" s="257" t="s">
        <v>9</v>
      </c>
      <c r="F299" s="3" t="s">
        <v>242</v>
      </c>
      <c r="G299" s="3" t="s">
        <v>242</v>
      </c>
      <c r="H299" s="4" t="s">
        <v>242</v>
      </c>
      <c r="I299" s="3" t="s">
        <v>242</v>
      </c>
      <c r="J299" s="260" t="s">
        <v>242</v>
      </c>
      <c r="K299" s="263" t="s">
        <v>242</v>
      </c>
      <c r="L299" s="262" t="s">
        <v>242</v>
      </c>
      <c r="M299" s="263" t="str">
        <f t="shared" si="47"/>
        <v/>
      </c>
      <c r="N299" s="263" t="str">
        <f t="shared" si="48"/>
        <v/>
      </c>
      <c r="O299" s="264" t="str">
        <f t="shared" si="49"/>
        <v/>
      </c>
    </row>
    <row r="300" spans="2:15" ht="13.5" hidden="1" outlineLevel="1" thickBot="1" x14ac:dyDescent="0.25">
      <c r="B300" s="1">
        <f t="shared" si="46"/>
        <v>12</v>
      </c>
      <c r="C300" s="1" t="s">
        <v>242</v>
      </c>
      <c r="D300" s="3" t="s">
        <v>88</v>
      </c>
      <c r="E300" s="257" t="s">
        <v>9</v>
      </c>
      <c r="F300" s="3" t="s">
        <v>242</v>
      </c>
      <c r="G300" s="3" t="s">
        <v>242</v>
      </c>
      <c r="H300" s="4" t="s">
        <v>242</v>
      </c>
      <c r="I300" s="3" t="s">
        <v>242</v>
      </c>
      <c r="J300" s="260" t="s">
        <v>242</v>
      </c>
      <c r="K300" s="263" t="s">
        <v>242</v>
      </c>
      <c r="L300" s="262" t="s">
        <v>242</v>
      </c>
      <c r="M300" s="263" t="str">
        <f t="shared" si="47"/>
        <v/>
      </c>
      <c r="N300" s="263" t="str">
        <f t="shared" si="48"/>
        <v/>
      </c>
      <c r="O300" s="264" t="str">
        <f t="shared" si="49"/>
        <v/>
      </c>
    </row>
    <row r="301" spans="2:15" ht="13.5" hidden="1" outlineLevel="1" thickBot="1" x14ac:dyDescent="0.25">
      <c r="B301" s="1">
        <f t="shared" si="46"/>
        <v>13</v>
      </c>
      <c r="C301" s="1" t="s">
        <v>242</v>
      </c>
      <c r="D301" s="3" t="s">
        <v>88</v>
      </c>
      <c r="E301" s="257" t="s">
        <v>9</v>
      </c>
      <c r="F301" s="3" t="s">
        <v>242</v>
      </c>
      <c r="G301" s="3" t="s">
        <v>242</v>
      </c>
      <c r="H301" s="4" t="s">
        <v>242</v>
      </c>
      <c r="I301" s="3" t="s">
        <v>242</v>
      </c>
      <c r="J301" s="260" t="s">
        <v>242</v>
      </c>
      <c r="K301" s="263" t="s">
        <v>242</v>
      </c>
      <c r="L301" s="262" t="s">
        <v>242</v>
      </c>
      <c r="M301" s="263" t="str">
        <f t="shared" si="47"/>
        <v/>
      </c>
      <c r="N301" s="263" t="str">
        <f t="shared" si="48"/>
        <v/>
      </c>
      <c r="O301" s="264" t="str">
        <f t="shared" si="49"/>
        <v/>
      </c>
    </row>
    <row r="302" spans="2:15" ht="13.5" hidden="1" outlineLevel="1" thickBot="1" x14ac:dyDescent="0.25">
      <c r="B302" s="1">
        <f t="shared" si="46"/>
        <v>14</v>
      </c>
      <c r="C302" s="1" t="s">
        <v>242</v>
      </c>
      <c r="D302" s="3" t="s">
        <v>88</v>
      </c>
      <c r="E302" s="257" t="s">
        <v>9</v>
      </c>
      <c r="F302" s="3" t="s">
        <v>242</v>
      </c>
      <c r="G302" s="3" t="s">
        <v>242</v>
      </c>
      <c r="H302" s="4" t="s">
        <v>242</v>
      </c>
      <c r="I302" s="3" t="s">
        <v>242</v>
      </c>
      <c r="J302" s="260" t="s">
        <v>242</v>
      </c>
      <c r="K302" s="263" t="s">
        <v>242</v>
      </c>
      <c r="L302" s="262" t="s">
        <v>242</v>
      </c>
      <c r="M302" s="263" t="str">
        <f t="shared" si="47"/>
        <v/>
      </c>
      <c r="N302" s="263" t="str">
        <f t="shared" si="48"/>
        <v/>
      </c>
      <c r="O302" s="264" t="str">
        <f t="shared" si="49"/>
        <v/>
      </c>
    </row>
    <row r="303" spans="2:15" ht="13.5" hidden="1" outlineLevel="1" thickBot="1" x14ac:dyDescent="0.25">
      <c r="B303" s="1">
        <f t="shared" si="46"/>
        <v>15</v>
      </c>
      <c r="C303" s="1" t="s">
        <v>242</v>
      </c>
      <c r="D303" s="3" t="s">
        <v>88</v>
      </c>
      <c r="E303" s="257" t="s">
        <v>9</v>
      </c>
      <c r="F303" s="3" t="s">
        <v>242</v>
      </c>
      <c r="G303" s="3" t="s">
        <v>242</v>
      </c>
      <c r="H303" s="4" t="s">
        <v>242</v>
      </c>
      <c r="I303" s="3" t="s">
        <v>242</v>
      </c>
      <c r="J303" s="260" t="s">
        <v>242</v>
      </c>
      <c r="K303" s="263" t="s">
        <v>242</v>
      </c>
      <c r="L303" s="262" t="s">
        <v>242</v>
      </c>
      <c r="M303" s="263" t="str">
        <f t="shared" si="47"/>
        <v/>
      </c>
      <c r="N303" s="263" t="str">
        <f t="shared" si="48"/>
        <v/>
      </c>
      <c r="O303" s="264" t="str">
        <f t="shared" si="49"/>
        <v/>
      </c>
    </row>
    <row r="304" spans="2:15" ht="13.5" hidden="1" outlineLevel="1" thickBot="1" x14ac:dyDescent="0.25">
      <c r="B304" s="1">
        <f t="shared" si="46"/>
        <v>16</v>
      </c>
      <c r="C304" s="1" t="s">
        <v>242</v>
      </c>
      <c r="D304" s="3" t="s">
        <v>88</v>
      </c>
      <c r="E304" s="257" t="s">
        <v>9</v>
      </c>
      <c r="F304" s="3" t="s">
        <v>242</v>
      </c>
      <c r="G304" s="3" t="s">
        <v>242</v>
      </c>
      <c r="H304" s="4" t="s">
        <v>242</v>
      </c>
      <c r="I304" s="3" t="s">
        <v>242</v>
      </c>
      <c r="J304" s="260" t="s">
        <v>242</v>
      </c>
      <c r="K304" s="263" t="s">
        <v>242</v>
      </c>
      <c r="L304" s="262" t="s">
        <v>242</v>
      </c>
      <c r="M304" s="263" t="str">
        <f t="shared" si="47"/>
        <v/>
      </c>
      <c r="N304" s="263" t="str">
        <f t="shared" si="48"/>
        <v/>
      </c>
      <c r="O304" s="264" t="str">
        <f t="shared" si="49"/>
        <v/>
      </c>
    </row>
    <row r="305" spans="2:15" ht="13.5" hidden="1" outlineLevel="1" thickBot="1" x14ac:dyDescent="0.25">
      <c r="B305" s="1">
        <f t="shared" si="46"/>
        <v>17</v>
      </c>
      <c r="C305" s="1" t="s">
        <v>242</v>
      </c>
      <c r="D305" s="3" t="s">
        <v>88</v>
      </c>
      <c r="E305" s="257" t="s">
        <v>9</v>
      </c>
      <c r="F305" s="3" t="s">
        <v>242</v>
      </c>
      <c r="G305" s="3" t="s">
        <v>242</v>
      </c>
      <c r="H305" s="4" t="s">
        <v>242</v>
      </c>
      <c r="I305" s="3" t="s">
        <v>242</v>
      </c>
      <c r="J305" s="260" t="s">
        <v>242</v>
      </c>
      <c r="K305" s="263" t="s">
        <v>242</v>
      </c>
      <c r="L305" s="262" t="s">
        <v>242</v>
      </c>
      <c r="M305" s="263" t="str">
        <f t="shared" si="47"/>
        <v/>
      </c>
      <c r="N305" s="263" t="str">
        <f t="shared" si="48"/>
        <v/>
      </c>
      <c r="O305" s="264" t="str">
        <f t="shared" si="49"/>
        <v/>
      </c>
    </row>
    <row r="306" spans="2:15" ht="13.5" hidden="1" outlineLevel="1" thickBot="1" x14ac:dyDescent="0.25">
      <c r="B306" s="1">
        <f t="shared" si="46"/>
        <v>18</v>
      </c>
      <c r="C306" s="1" t="s">
        <v>242</v>
      </c>
      <c r="D306" s="3" t="s">
        <v>88</v>
      </c>
      <c r="E306" s="257" t="s">
        <v>9</v>
      </c>
      <c r="F306" s="3" t="s">
        <v>242</v>
      </c>
      <c r="G306" s="3" t="s">
        <v>242</v>
      </c>
      <c r="H306" s="4" t="s">
        <v>242</v>
      </c>
      <c r="I306" s="3" t="s">
        <v>242</v>
      </c>
      <c r="J306" s="260" t="s">
        <v>242</v>
      </c>
      <c r="K306" s="263" t="s">
        <v>242</v>
      </c>
      <c r="L306" s="262" t="s">
        <v>242</v>
      </c>
      <c r="M306" s="263" t="str">
        <f t="shared" si="47"/>
        <v/>
      </c>
      <c r="N306" s="263" t="str">
        <f t="shared" si="48"/>
        <v/>
      </c>
      <c r="O306" s="264" t="str">
        <f t="shared" si="49"/>
        <v/>
      </c>
    </row>
    <row r="307" spans="2:15" ht="13.5" hidden="1" outlineLevel="1" thickBot="1" x14ac:dyDescent="0.25">
      <c r="B307" s="1">
        <f t="shared" si="46"/>
        <v>19</v>
      </c>
      <c r="C307" s="1" t="s">
        <v>242</v>
      </c>
      <c r="D307" s="3" t="s">
        <v>88</v>
      </c>
      <c r="E307" s="257" t="s">
        <v>9</v>
      </c>
      <c r="F307" s="3" t="s">
        <v>242</v>
      </c>
      <c r="G307" s="3" t="s">
        <v>242</v>
      </c>
      <c r="H307" s="4" t="s">
        <v>242</v>
      </c>
      <c r="I307" s="3" t="s">
        <v>242</v>
      </c>
      <c r="J307" s="260" t="s">
        <v>242</v>
      </c>
      <c r="K307" s="263" t="s">
        <v>242</v>
      </c>
      <c r="L307" s="262" t="s">
        <v>242</v>
      </c>
      <c r="M307" s="263" t="str">
        <f t="shared" si="47"/>
        <v/>
      </c>
      <c r="N307" s="263" t="str">
        <f t="shared" si="48"/>
        <v/>
      </c>
      <c r="O307" s="264" t="str">
        <f t="shared" si="49"/>
        <v/>
      </c>
    </row>
    <row r="308" spans="2:15" ht="13.5" hidden="1" outlineLevel="1" thickBot="1" x14ac:dyDescent="0.25">
      <c r="B308" s="1">
        <f t="shared" si="46"/>
        <v>20</v>
      </c>
      <c r="C308" s="1" t="s">
        <v>242</v>
      </c>
      <c r="D308" s="3" t="s">
        <v>88</v>
      </c>
      <c r="E308" s="257" t="s">
        <v>9</v>
      </c>
      <c r="F308" s="3" t="s">
        <v>242</v>
      </c>
      <c r="G308" s="3" t="s">
        <v>242</v>
      </c>
      <c r="H308" s="4" t="s">
        <v>242</v>
      </c>
      <c r="I308" s="3" t="s">
        <v>242</v>
      </c>
      <c r="J308" s="260" t="s">
        <v>242</v>
      </c>
      <c r="K308" s="263" t="s">
        <v>242</v>
      </c>
      <c r="L308" s="262" t="s">
        <v>242</v>
      </c>
      <c r="M308" s="263" t="str">
        <f t="shared" si="47"/>
        <v/>
      </c>
      <c r="N308" s="263" t="str">
        <f t="shared" si="48"/>
        <v/>
      </c>
      <c r="O308" s="264" t="str">
        <f t="shared" si="49"/>
        <v/>
      </c>
    </row>
    <row r="309" spans="2:15" ht="13.5" hidden="1" outlineLevel="1" thickBot="1" x14ac:dyDescent="0.25">
      <c r="B309" s="1">
        <f t="shared" si="46"/>
        <v>21</v>
      </c>
      <c r="C309" s="1" t="s">
        <v>242</v>
      </c>
      <c r="D309" s="3" t="s">
        <v>88</v>
      </c>
      <c r="E309" s="257" t="s">
        <v>9</v>
      </c>
      <c r="F309" s="3" t="s">
        <v>242</v>
      </c>
      <c r="G309" s="3" t="s">
        <v>242</v>
      </c>
      <c r="H309" s="4" t="s">
        <v>242</v>
      </c>
      <c r="I309" s="3" t="s">
        <v>242</v>
      </c>
      <c r="J309" s="260" t="s">
        <v>242</v>
      </c>
      <c r="K309" s="263" t="s">
        <v>242</v>
      </c>
      <c r="L309" s="262" t="s">
        <v>242</v>
      </c>
      <c r="M309" s="263" t="str">
        <f t="shared" si="47"/>
        <v/>
      </c>
      <c r="N309" s="263" t="str">
        <f t="shared" si="48"/>
        <v/>
      </c>
      <c r="O309" s="264" t="str">
        <f t="shared" si="49"/>
        <v/>
      </c>
    </row>
    <row r="310" spans="2:15" ht="13.5" hidden="1" outlineLevel="1" thickBot="1" x14ac:dyDescent="0.25">
      <c r="B310" s="1">
        <f t="shared" si="46"/>
        <v>22</v>
      </c>
      <c r="C310" s="1" t="s">
        <v>242</v>
      </c>
      <c r="D310" s="3" t="s">
        <v>88</v>
      </c>
      <c r="E310" s="257" t="s">
        <v>9</v>
      </c>
      <c r="F310" s="3" t="s">
        <v>242</v>
      </c>
      <c r="G310" s="3" t="s">
        <v>242</v>
      </c>
      <c r="H310" s="4" t="s">
        <v>242</v>
      </c>
      <c r="I310" s="3" t="s">
        <v>242</v>
      </c>
      <c r="J310" s="260" t="s">
        <v>242</v>
      </c>
      <c r="K310" s="263" t="s">
        <v>242</v>
      </c>
      <c r="L310" s="262" t="s">
        <v>242</v>
      </c>
      <c r="M310" s="263" t="str">
        <f t="shared" si="47"/>
        <v/>
      </c>
      <c r="N310" s="263" t="str">
        <f t="shared" si="48"/>
        <v/>
      </c>
      <c r="O310" s="264" t="str">
        <f t="shared" si="49"/>
        <v/>
      </c>
    </row>
    <row r="311" spans="2:15" ht="13.5" hidden="1" outlineLevel="1" thickBot="1" x14ac:dyDescent="0.25">
      <c r="B311" s="1">
        <f t="shared" si="46"/>
        <v>23</v>
      </c>
      <c r="C311" s="1" t="s">
        <v>242</v>
      </c>
      <c r="D311" s="3" t="s">
        <v>88</v>
      </c>
      <c r="E311" s="257" t="s">
        <v>9</v>
      </c>
      <c r="F311" s="3" t="s">
        <v>242</v>
      </c>
      <c r="G311" s="3" t="s">
        <v>242</v>
      </c>
      <c r="H311" s="4" t="s">
        <v>242</v>
      </c>
      <c r="I311" s="3" t="s">
        <v>242</v>
      </c>
      <c r="J311" s="260" t="s">
        <v>242</v>
      </c>
      <c r="K311" s="263" t="s">
        <v>242</v>
      </c>
      <c r="L311" s="262" t="s">
        <v>242</v>
      </c>
      <c r="M311" s="263" t="str">
        <f t="shared" si="47"/>
        <v/>
      </c>
      <c r="N311" s="263" t="str">
        <f t="shared" si="48"/>
        <v/>
      </c>
      <c r="O311" s="264" t="str">
        <f t="shared" si="49"/>
        <v/>
      </c>
    </row>
    <row r="312" spans="2:15" ht="13.5" hidden="1" outlineLevel="1" thickBot="1" x14ac:dyDescent="0.25">
      <c r="B312" s="1">
        <f t="shared" si="46"/>
        <v>24</v>
      </c>
      <c r="C312" s="1" t="s">
        <v>242</v>
      </c>
      <c r="D312" s="3" t="s">
        <v>88</v>
      </c>
      <c r="E312" s="257" t="s">
        <v>9</v>
      </c>
      <c r="F312" s="3" t="s">
        <v>242</v>
      </c>
      <c r="G312" s="3" t="s">
        <v>242</v>
      </c>
      <c r="H312" s="4" t="s">
        <v>242</v>
      </c>
      <c r="I312" s="3" t="s">
        <v>242</v>
      </c>
      <c r="J312" s="260" t="s">
        <v>242</v>
      </c>
      <c r="K312" s="263" t="s">
        <v>242</v>
      </c>
      <c r="L312" s="262" t="s">
        <v>242</v>
      </c>
      <c r="M312" s="263" t="str">
        <f t="shared" si="47"/>
        <v/>
      </c>
      <c r="N312" s="263" t="str">
        <f t="shared" si="48"/>
        <v/>
      </c>
      <c r="O312" s="264" t="str">
        <f t="shared" si="49"/>
        <v/>
      </c>
    </row>
    <row r="313" spans="2:15" ht="13.5" hidden="1" outlineLevel="1" thickBot="1" x14ac:dyDescent="0.25">
      <c r="B313" s="1">
        <f t="shared" si="46"/>
        <v>25</v>
      </c>
      <c r="C313" s="1" t="s">
        <v>242</v>
      </c>
      <c r="D313" s="3" t="s">
        <v>88</v>
      </c>
      <c r="E313" s="265" t="s">
        <v>9</v>
      </c>
      <c r="F313" s="39" t="s">
        <v>242</v>
      </c>
      <c r="G313" s="39" t="s">
        <v>242</v>
      </c>
      <c r="H313" s="266" t="s">
        <v>242</v>
      </c>
      <c r="I313" s="39" t="s">
        <v>242</v>
      </c>
      <c r="J313" s="267" t="s">
        <v>242</v>
      </c>
      <c r="K313" s="268" t="s">
        <v>242</v>
      </c>
      <c r="L313" s="269" t="s">
        <v>242</v>
      </c>
      <c r="M313" s="268" t="str">
        <f t="shared" si="47"/>
        <v/>
      </c>
      <c r="N313" s="268" t="str">
        <f t="shared" si="48"/>
        <v/>
      </c>
      <c r="O313" s="270" t="str">
        <f t="shared" si="49"/>
        <v/>
      </c>
    </row>
    <row r="314" spans="2:15" ht="13.5" collapsed="1" thickBot="1" x14ac:dyDescent="0.25">
      <c r="E314" s="361"/>
      <c r="F314" s="9"/>
      <c r="G314" s="9"/>
      <c r="H314" s="10"/>
      <c r="I314" s="14"/>
      <c r="J314" s="14"/>
      <c r="K314" s="14"/>
      <c r="L314" s="14"/>
      <c r="M314" s="14"/>
      <c r="N314" s="362"/>
      <c r="O314" s="363"/>
    </row>
    <row r="315" spans="2:15" x14ac:dyDescent="0.2">
      <c r="B315" s="243" t="s">
        <v>76</v>
      </c>
      <c r="C315" s="243" t="s">
        <v>77</v>
      </c>
      <c r="E315" s="244" t="s">
        <v>3</v>
      </c>
      <c r="F315" s="245" t="s">
        <v>78</v>
      </c>
      <c r="G315" s="245" t="s">
        <v>19</v>
      </c>
      <c r="H315" s="245" t="s">
        <v>79</v>
      </c>
      <c r="I315" s="245" t="s">
        <v>80</v>
      </c>
      <c r="J315" s="245" t="s">
        <v>81</v>
      </c>
      <c r="K315" s="246" t="s">
        <v>82</v>
      </c>
      <c r="L315" s="245" t="s">
        <v>30</v>
      </c>
      <c r="M315" s="246" t="s">
        <v>31</v>
      </c>
      <c r="N315" s="246" t="s">
        <v>32</v>
      </c>
      <c r="O315" s="247" t="s">
        <v>83</v>
      </c>
    </row>
    <row r="316" spans="2:15" ht="13.5" collapsed="1" thickBot="1" x14ac:dyDescent="0.25">
      <c r="B316" s="248"/>
      <c r="C316" s="249"/>
      <c r="E316" s="250" t="s">
        <v>9</v>
      </c>
      <c r="F316" s="251" t="s">
        <v>85</v>
      </c>
      <c r="G316" s="251">
        <f>G288+1</f>
        <v>12</v>
      </c>
      <c r="H316" s="252" t="s">
        <v>242</v>
      </c>
      <c r="I316" s="251" t="s">
        <v>242</v>
      </c>
      <c r="J316" s="251" t="s">
        <v>87</v>
      </c>
      <c r="K316" s="253" t="s">
        <v>87</v>
      </c>
      <c r="L316" s="254" t="str">
        <f>IF(O316=0,"",ROUND(N316/O316,4))</f>
        <v/>
      </c>
      <c r="M316" s="255">
        <f t="shared" ref="M316:N316" si="50">SUM(M318:M342)</f>
        <v>0</v>
      </c>
      <c r="N316" s="255">
        <f t="shared" si="50"/>
        <v>0</v>
      </c>
      <c r="O316" s="256">
        <f>SUM(O318:O342)</f>
        <v>0</v>
      </c>
    </row>
    <row r="317" spans="2:15" ht="13.5" hidden="1" outlineLevel="1" thickBot="1" x14ac:dyDescent="0.25">
      <c r="B317" s="1">
        <v>1</v>
      </c>
      <c r="C317" s="3" t="s">
        <v>242</v>
      </c>
      <c r="E317" s="257"/>
      <c r="H317" s="4"/>
      <c r="K317" s="258"/>
      <c r="M317" s="258"/>
      <c r="N317" s="258"/>
      <c r="O317" s="259"/>
    </row>
    <row r="318" spans="2:15" ht="13.5" hidden="1" outlineLevel="1" thickBot="1" x14ac:dyDescent="0.25">
      <c r="B318" s="1">
        <f>B317+1</f>
        <v>2</v>
      </c>
      <c r="C318" s="1" t="s">
        <v>242</v>
      </c>
      <c r="D318" s="3" t="s">
        <v>88</v>
      </c>
      <c r="E318" s="257" t="s">
        <v>9</v>
      </c>
      <c r="F318" s="3" t="s">
        <v>242</v>
      </c>
      <c r="G318" s="3" t="s">
        <v>242</v>
      </c>
      <c r="H318" s="4" t="s">
        <v>242</v>
      </c>
      <c r="I318" s="3" t="s">
        <v>242</v>
      </c>
      <c r="J318" s="260" t="s">
        <v>242</v>
      </c>
      <c r="K318" s="263" t="s">
        <v>242</v>
      </c>
      <c r="L318" s="262" t="s">
        <v>242</v>
      </c>
      <c r="M318" s="263" t="str">
        <f>IF(G318="","",O318-N318)</f>
        <v/>
      </c>
      <c r="N318" s="263" t="str">
        <f>IF(G318="","",ROUND((O318*L318),2))</f>
        <v/>
      </c>
      <c r="O318" s="264" t="str">
        <f>IF(G318="","",ROUND((K318*J318),2))</f>
        <v/>
      </c>
    </row>
    <row r="319" spans="2:15" ht="13.5" hidden="1" outlineLevel="1" thickBot="1" x14ac:dyDescent="0.25">
      <c r="B319" s="1">
        <f t="shared" ref="B319:B341" si="51">B318+1</f>
        <v>3</v>
      </c>
      <c r="C319" s="1" t="s">
        <v>242</v>
      </c>
      <c r="D319" s="3" t="s">
        <v>88</v>
      </c>
      <c r="E319" s="257" t="s">
        <v>9</v>
      </c>
      <c r="F319" s="3" t="s">
        <v>242</v>
      </c>
      <c r="G319" s="3" t="s">
        <v>242</v>
      </c>
      <c r="H319" s="4" t="s">
        <v>242</v>
      </c>
      <c r="I319" s="3" t="s">
        <v>242</v>
      </c>
      <c r="J319" s="260" t="s">
        <v>242</v>
      </c>
      <c r="K319" s="263" t="s">
        <v>242</v>
      </c>
      <c r="L319" s="262" t="s">
        <v>242</v>
      </c>
      <c r="M319" s="263" t="str">
        <f t="shared" ref="M319:M341" si="52">IF(G319="","",O319-N319)</f>
        <v/>
      </c>
      <c r="N319" s="263" t="str">
        <f t="shared" ref="N319:N341" si="53">IF(G319="","",ROUND((O319*L319),2))</f>
        <v/>
      </c>
      <c r="O319" s="264" t="str">
        <f t="shared" ref="O319:O341" si="54">IF(G319="","",ROUND((K319*J319),2))</f>
        <v/>
      </c>
    </row>
    <row r="320" spans="2:15" ht="13.5" hidden="1" outlineLevel="1" thickBot="1" x14ac:dyDescent="0.25">
      <c r="B320" s="1">
        <f t="shared" si="51"/>
        <v>4</v>
      </c>
      <c r="C320" s="1" t="s">
        <v>242</v>
      </c>
      <c r="D320" s="3" t="s">
        <v>88</v>
      </c>
      <c r="E320" s="257" t="s">
        <v>9</v>
      </c>
      <c r="F320" s="3" t="s">
        <v>242</v>
      </c>
      <c r="G320" s="3" t="s">
        <v>242</v>
      </c>
      <c r="H320" s="4" t="s">
        <v>242</v>
      </c>
      <c r="I320" s="3" t="s">
        <v>242</v>
      </c>
      <c r="J320" s="260" t="s">
        <v>242</v>
      </c>
      <c r="K320" s="263" t="s">
        <v>242</v>
      </c>
      <c r="L320" s="262" t="s">
        <v>242</v>
      </c>
      <c r="M320" s="263" t="str">
        <f t="shared" si="52"/>
        <v/>
      </c>
      <c r="N320" s="263" t="str">
        <f t="shared" si="53"/>
        <v/>
      </c>
      <c r="O320" s="264" t="str">
        <f t="shared" si="54"/>
        <v/>
      </c>
    </row>
    <row r="321" spans="2:15" ht="13.5" hidden="1" outlineLevel="1" thickBot="1" x14ac:dyDescent="0.25">
      <c r="B321" s="1">
        <f t="shared" si="51"/>
        <v>5</v>
      </c>
      <c r="C321" s="1" t="s">
        <v>242</v>
      </c>
      <c r="D321" s="3" t="s">
        <v>88</v>
      </c>
      <c r="E321" s="257" t="s">
        <v>9</v>
      </c>
      <c r="F321" s="3" t="s">
        <v>242</v>
      </c>
      <c r="G321" s="3" t="s">
        <v>242</v>
      </c>
      <c r="H321" s="4" t="s">
        <v>242</v>
      </c>
      <c r="I321" s="3" t="s">
        <v>242</v>
      </c>
      <c r="J321" s="260" t="s">
        <v>242</v>
      </c>
      <c r="K321" s="263" t="s">
        <v>242</v>
      </c>
      <c r="L321" s="262" t="s">
        <v>242</v>
      </c>
      <c r="M321" s="263" t="str">
        <f t="shared" si="52"/>
        <v/>
      </c>
      <c r="N321" s="263" t="str">
        <f t="shared" si="53"/>
        <v/>
      </c>
      <c r="O321" s="264" t="str">
        <f t="shared" si="54"/>
        <v/>
      </c>
    </row>
    <row r="322" spans="2:15" ht="13.5" hidden="1" outlineLevel="1" thickBot="1" x14ac:dyDescent="0.25">
      <c r="B322" s="1">
        <f t="shared" si="51"/>
        <v>6</v>
      </c>
      <c r="C322" s="1" t="s">
        <v>242</v>
      </c>
      <c r="D322" s="3" t="s">
        <v>88</v>
      </c>
      <c r="E322" s="257" t="s">
        <v>9</v>
      </c>
      <c r="F322" s="3" t="s">
        <v>242</v>
      </c>
      <c r="G322" s="3" t="s">
        <v>242</v>
      </c>
      <c r="H322" s="4" t="s">
        <v>242</v>
      </c>
      <c r="I322" s="3" t="s">
        <v>242</v>
      </c>
      <c r="J322" s="260" t="s">
        <v>242</v>
      </c>
      <c r="K322" s="263" t="s">
        <v>242</v>
      </c>
      <c r="L322" s="262" t="s">
        <v>242</v>
      </c>
      <c r="M322" s="263" t="str">
        <f t="shared" si="52"/>
        <v/>
      </c>
      <c r="N322" s="263" t="str">
        <f t="shared" si="53"/>
        <v/>
      </c>
      <c r="O322" s="264" t="str">
        <f t="shared" si="54"/>
        <v/>
      </c>
    </row>
    <row r="323" spans="2:15" ht="13.5" hidden="1" outlineLevel="1" thickBot="1" x14ac:dyDescent="0.25">
      <c r="B323" s="1">
        <f t="shared" si="51"/>
        <v>7</v>
      </c>
      <c r="C323" s="1" t="s">
        <v>242</v>
      </c>
      <c r="D323" s="3" t="s">
        <v>88</v>
      </c>
      <c r="E323" s="257" t="s">
        <v>9</v>
      </c>
      <c r="F323" s="3" t="s">
        <v>242</v>
      </c>
      <c r="G323" s="3" t="s">
        <v>242</v>
      </c>
      <c r="H323" s="4" t="s">
        <v>242</v>
      </c>
      <c r="I323" s="3" t="s">
        <v>242</v>
      </c>
      <c r="J323" s="260" t="s">
        <v>242</v>
      </c>
      <c r="K323" s="263" t="s">
        <v>242</v>
      </c>
      <c r="L323" s="262" t="s">
        <v>242</v>
      </c>
      <c r="M323" s="263" t="str">
        <f t="shared" si="52"/>
        <v/>
      </c>
      <c r="N323" s="263" t="str">
        <f t="shared" si="53"/>
        <v/>
      </c>
      <c r="O323" s="264" t="str">
        <f t="shared" si="54"/>
        <v/>
      </c>
    </row>
    <row r="324" spans="2:15" ht="13.5" hidden="1" outlineLevel="1" thickBot="1" x14ac:dyDescent="0.25">
      <c r="B324" s="1">
        <f t="shared" si="51"/>
        <v>8</v>
      </c>
      <c r="C324" s="1" t="s">
        <v>242</v>
      </c>
      <c r="D324" s="3" t="s">
        <v>88</v>
      </c>
      <c r="E324" s="257" t="s">
        <v>9</v>
      </c>
      <c r="F324" s="3" t="s">
        <v>242</v>
      </c>
      <c r="G324" s="3" t="s">
        <v>242</v>
      </c>
      <c r="H324" s="4" t="s">
        <v>242</v>
      </c>
      <c r="I324" s="3" t="s">
        <v>242</v>
      </c>
      <c r="J324" s="260" t="s">
        <v>242</v>
      </c>
      <c r="K324" s="263" t="s">
        <v>242</v>
      </c>
      <c r="L324" s="262" t="s">
        <v>242</v>
      </c>
      <c r="M324" s="263" t="str">
        <f t="shared" si="52"/>
        <v/>
      </c>
      <c r="N324" s="263" t="str">
        <f t="shared" si="53"/>
        <v/>
      </c>
      <c r="O324" s="264" t="str">
        <f t="shared" si="54"/>
        <v/>
      </c>
    </row>
    <row r="325" spans="2:15" ht="13.5" hidden="1" outlineLevel="1" thickBot="1" x14ac:dyDescent="0.25">
      <c r="B325" s="1">
        <f t="shared" si="51"/>
        <v>9</v>
      </c>
      <c r="C325" s="1" t="s">
        <v>242</v>
      </c>
      <c r="D325" s="3" t="s">
        <v>88</v>
      </c>
      <c r="E325" s="257" t="s">
        <v>9</v>
      </c>
      <c r="F325" s="3" t="s">
        <v>242</v>
      </c>
      <c r="G325" s="3" t="s">
        <v>242</v>
      </c>
      <c r="H325" s="4" t="s">
        <v>242</v>
      </c>
      <c r="I325" s="3" t="s">
        <v>242</v>
      </c>
      <c r="J325" s="260" t="s">
        <v>242</v>
      </c>
      <c r="K325" s="263" t="s">
        <v>242</v>
      </c>
      <c r="L325" s="262" t="s">
        <v>242</v>
      </c>
      <c r="M325" s="263" t="str">
        <f t="shared" si="52"/>
        <v/>
      </c>
      <c r="N325" s="263" t="str">
        <f t="shared" si="53"/>
        <v/>
      </c>
      <c r="O325" s="264" t="str">
        <f t="shared" si="54"/>
        <v/>
      </c>
    </row>
    <row r="326" spans="2:15" ht="13.5" hidden="1" outlineLevel="1" thickBot="1" x14ac:dyDescent="0.25">
      <c r="B326" s="1">
        <f t="shared" si="51"/>
        <v>10</v>
      </c>
      <c r="C326" s="1" t="s">
        <v>242</v>
      </c>
      <c r="D326" s="3" t="s">
        <v>88</v>
      </c>
      <c r="E326" s="257" t="s">
        <v>9</v>
      </c>
      <c r="F326" s="3" t="s">
        <v>242</v>
      </c>
      <c r="G326" s="3" t="s">
        <v>242</v>
      </c>
      <c r="H326" s="4" t="s">
        <v>242</v>
      </c>
      <c r="I326" s="3" t="s">
        <v>242</v>
      </c>
      <c r="J326" s="260" t="s">
        <v>242</v>
      </c>
      <c r="K326" s="263" t="s">
        <v>242</v>
      </c>
      <c r="L326" s="262" t="s">
        <v>242</v>
      </c>
      <c r="M326" s="263" t="str">
        <f t="shared" si="52"/>
        <v/>
      </c>
      <c r="N326" s="263" t="str">
        <f t="shared" si="53"/>
        <v/>
      </c>
      <c r="O326" s="264" t="str">
        <f t="shared" si="54"/>
        <v/>
      </c>
    </row>
    <row r="327" spans="2:15" ht="13.5" hidden="1" outlineLevel="1" thickBot="1" x14ac:dyDescent="0.25">
      <c r="B327" s="1">
        <f t="shared" si="51"/>
        <v>11</v>
      </c>
      <c r="C327" s="1" t="s">
        <v>242</v>
      </c>
      <c r="D327" s="3" t="s">
        <v>88</v>
      </c>
      <c r="E327" s="257" t="s">
        <v>9</v>
      </c>
      <c r="F327" s="3" t="s">
        <v>242</v>
      </c>
      <c r="G327" s="3" t="s">
        <v>242</v>
      </c>
      <c r="H327" s="4" t="s">
        <v>242</v>
      </c>
      <c r="I327" s="3" t="s">
        <v>242</v>
      </c>
      <c r="J327" s="260" t="s">
        <v>242</v>
      </c>
      <c r="K327" s="263" t="s">
        <v>242</v>
      </c>
      <c r="L327" s="262" t="s">
        <v>242</v>
      </c>
      <c r="M327" s="263" t="str">
        <f t="shared" si="52"/>
        <v/>
      </c>
      <c r="N327" s="263" t="str">
        <f t="shared" si="53"/>
        <v/>
      </c>
      <c r="O327" s="264" t="str">
        <f t="shared" si="54"/>
        <v/>
      </c>
    </row>
    <row r="328" spans="2:15" ht="13.5" hidden="1" outlineLevel="1" thickBot="1" x14ac:dyDescent="0.25">
      <c r="B328" s="1">
        <f t="shared" si="51"/>
        <v>12</v>
      </c>
      <c r="C328" s="1" t="s">
        <v>242</v>
      </c>
      <c r="D328" s="3" t="s">
        <v>88</v>
      </c>
      <c r="E328" s="257" t="s">
        <v>9</v>
      </c>
      <c r="F328" s="3" t="s">
        <v>242</v>
      </c>
      <c r="G328" s="3" t="s">
        <v>242</v>
      </c>
      <c r="H328" s="4" t="s">
        <v>242</v>
      </c>
      <c r="I328" s="3" t="s">
        <v>242</v>
      </c>
      <c r="J328" s="260" t="s">
        <v>242</v>
      </c>
      <c r="K328" s="263" t="s">
        <v>242</v>
      </c>
      <c r="L328" s="262" t="s">
        <v>242</v>
      </c>
      <c r="M328" s="263" t="str">
        <f t="shared" si="52"/>
        <v/>
      </c>
      <c r="N328" s="263" t="str">
        <f t="shared" si="53"/>
        <v/>
      </c>
      <c r="O328" s="264" t="str">
        <f t="shared" si="54"/>
        <v/>
      </c>
    </row>
    <row r="329" spans="2:15" ht="13.5" hidden="1" outlineLevel="1" thickBot="1" x14ac:dyDescent="0.25">
      <c r="B329" s="1">
        <f t="shared" si="51"/>
        <v>13</v>
      </c>
      <c r="C329" s="1" t="s">
        <v>242</v>
      </c>
      <c r="D329" s="3" t="s">
        <v>88</v>
      </c>
      <c r="E329" s="257" t="s">
        <v>9</v>
      </c>
      <c r="F329" s="3" t="s">
        <v>242</v>
      </c>
      <c r="G329" s="3" t="s">
        <v>242</v>
      </c>
      <c r="H329" s="4" t="s">
        <v>242</v>
      </c>
      <c r="I329" s="3" t="s">
        <v>242</v>
      </c>
      <c r="J329" s="260" t="s">
        <v>242</v>
      </c>
      <c r="K329" s="263" t="s">
        <v>242</v>
      </c>
      <c r="L329" s="262" t="s">
        <v>242</v>
      </c>
      <c r="M329" s="263" t="str">
        <f t="shared" si="52"/>
        <v/>
      </c>
      <c r="N329" s="263" t="str">
        <f t="shared" si="53"/>
        <v/>
      </c>
      <c r="O329" s="264" t="str">
        <f t="shared" si="54"/>
        <v/>
      </c>
    </row>
    <row r="330" spans="2:15" ht="13.5" hidden="1" outlineLevel="1" thickBot="1" x14ac:dyDescent="0.25">
      <c r="B330" s="1">
        <f t="shared" si="51"/>
        <v>14</v>
      </c>
      <c r="C330" s="1" t="s">
        <v>242</v>
      </c>
      <c r="D330" s="3" t="s">
        <v>88</v>
      </c>
      <c r="E330" s="257" t="s">
        <v>9</v>
      </c>
      <c r="F330" s="3" t="s">
        <v>242</v>
      </c>
      <c r="G330" s="3" t="s">
        <v>242</v>
      </c>
      <c r="H330" s="4" t="s">
        <v>242</v>
      </c>
      <c r="I330" s="3" t="s">
        <v>242</v>
      </c>
      <c r="J330" s="260" t="s">
        <v>242</v>
      </c>
      <c r="K330" s="263" t="s">
        <v>242</v>
      </c>
      <c r="L330" s="262" t="s">
        <v>242</v>
      </c>
      <c r="M330" s="263" t="str">
        <f t="shared" si="52"/>
        <v/>
      </c>
      <c r="N330" s="263" t="str">
        <f t="shared" si="53"/>
        <v/>
      </c>
      <c r="O330" s="264" t="str">
        <f t="shared" si="54"/>
        <v/>
      </c>
    </row>
    <row r="331" spans="2:15" ht="13.5" hidden="1" outlineLevel="1" thickBot="1" x14ac:dyDescent="0.25">
      <c r="B331" s="1">
        <f t="shared" si="51"/>
        <v>15</v>
      </c>
      <c r="C331" s="1" t="s">
        <v>242</v>
      </c>
      <c r="D331" s="3" t="s">
        <v>88</v>
      </c>
      <c r="E331" s="257" t="s">
        <v>9</v>
      </c>
      <c r="F331" s="3" t="s">
        <v>242</v>
      </c>
      <c r="G331" s="3" t="s">
        <v>242</v>
      </c>
      <c r="H331" s="4" t="s">
        <v>242</v>
      </c>
      <c r="I331" s="3" t="s">
        <v>242</v>
      </c>
      <c r="J331" s="260" t="s">
        <v>242</v>
      </c>
      <c r="K331" s="263" t="s">
        <v>242</v>
      </c>
      <c r="L331" s="262" t="s">
        <v>242</v>
      </c>
      <c r="M331" s="263" t="str">
        <f t="shared" si="52"/>
        <v/>
      </c>
      <c r="N331" s="263" t="str">
        <f t="shared" si="53"/>
        <v/>
      </c>
      <c r="O331" s="264" t="str">
        <f t="shared" si="54"/>
        <v/>
      </c>
    </row>
    <row r="332" spans="2:15" ht="13.5" hidden="1" outlineLevel="1" thickBot="1" x14ac:dyDescent="0.25">
      <c r="B332" s="1">
        <f t="shared" si="51"/>
        <v>16</v>
      </c>
      <c r="C332" s="1" t="s">
        <v>242</v>
      </c>
      <c r="D332" s="3" t="s">
        <v>88</v>
      </c>
      <c r="E332" s="257" t="s">
        <v>9</v>
      </c>
      <c r="F332" s="3" t="s">
        <v>242</v>
      </c>
      <c r="G332" s="3" t="s">
        <v>242</v>
      </c>
      <c r="H332" s="4" t="s">
        <v>242</v>
      </c>
      <c r="I332" s="3" t="s">
        <v>242</v>
      </c>
      <c r="J332" s="260" t="s">
        <v>242</v>
      </c>
      <c r="K332" s="263" t="s">
        <v>242</v>
      </c>
      <c r="L332" s="262" t="s">
        <v>242</v>
      </c>
      <c r="M332" s="263" t="str">
        <f t="shared" si="52"/>
        <v/>
      </c>
      <c r="N332" s="263" t="str">
        <f t="shared" si="53"/>
        <v/>
      </c>
      <c r="O332" s="264" t="str">
        <f t="shared" si="54"/>
        <v/>
      </c>
    </row>
    <row r="333" spans="2:15" ht="13.5" hidden="1" outlineLevel="1" thickBot="1" x14ac:dyDescent="0.25">
      <c r="B333" s="1">
        <f t="shared" si="51"/>
        <v>17</v>
      </c>
      <c r="C333" s="1" t="s">
        <v>242</v>
      </c>
      <c r="D333" s="3" t="s">
        <v>88</v>
      </c>
      <c r="E333" s="257" t="s">
        <v>9</v>
      </c>
      <c r="F333" s="3" t="s">
        <v>242</v>
      </c>
      <c r="G333" s="3" t="s">
        <v>242</v>
      </c>
      <c r="H333" s="4" t="s">
        <v>242</v>
      </c>
      <c r="I333" s="3" t="s">
        <v>242</v>
      </c>
      <c r="J333" s="260" t="s">
        <v>242</v>
      </c>
      <c r="K333" s="263" t="s">
        <v>242</v>
      </c>
      <c r="L333" s="262" t="s">
        <v>242</v>
      </c>
      <c r="M333" s="263" t="str">
        <f t="shared" si="52"/>
        <v/>
      </c>
      <c r="N333" s="263" t="str">
        <f t="shared" si="53"/>
        <v/>
      </c>
      <c r="O333" s="264" t="str">
        <f t="shared" si="54"/>
        <v/>
      </c>
    </row>
    <row r="334" spans="2:15" ht="13.5" hidden="1" outlineLevel="1" thickBot="1" x14ac:dyDescent="0.25">
      <c r="B334" s="1">
        <f t="shared" si="51"/>
        <v>18</v>
      </c>
      <c r="C334" s="1" t="s">
        <v>242</v>
      </c>
      <c r="D334" s="3" t="s">
        <v>88</v>
      </c>
      <c r="E334" s="257" t="s">
        <v>9</v>
      </c>
      <c r="F334" s="3" t="s">
        <v>242</v>
      </c>
      <c r="G334" s="3" t="s">
        <v>242</v>
      </c>
      <c r="H334" s="4" t="s">
        <v>242</v>
      </c>
      <c r="I334" s="3" t="s">
        <v>242</v>
      </c>
      <c r="J334" s="260" t="s">
        <v>242</v>
      </c>
      <c r="K334" s="263" t="s">
        <v>242</v>
      </c>
      <c r="L334" s="262" t="s">
        <v>242</v>
      </c>
      <c r="M334" s="263" t="str">
        <f t="shared" si="52"/>
        <v/>
      </c>
      <c r="N334" s="263" t="str">
        <f t="shared" si="53"/>
        <v/>
      </c>
      <c r="O334" s="264" t="str">
        <f t="shared" si="54"/>
        <v/>
      </c>
    </row>
    <row r="335" spans="2:15" ht="13.5" hidden="1" outlineLevel="1" thickBot="1" x14ac:dyDescent="0.25">
      <c r="B335" s="1">
        <f t="shared" si="51"/>
        <v>19</v>
      </c>
      <c r="C335" s="1" t="s">
        <v>242</v>
      </c>
      <c r="D335" s="3" t="s">
        <v>88</v>
      </c>
      <c r="E335" s="257" t="s">
        <v>9</v>
      </c>
      <c r="F335" s="3" t="s">
        <v>242</v>
      </c>
      <c r="G335" s="3" t="s">
        <v>242</v>
      </c>
      <c r="H335" s="4" t="s">
        <v>242</v>
      </c>
      <c r="I335" s="3" t="s">
        <v>242</v>
      </c>
      <c r="J335" s="260" t="s">
        <v>242</v>
      </c>
      <c r="K335" s="263" t="s">
        <v>242</v>
      </c>
      <c r="L335" s="262" t="s">
        <v>242</v>
      </c>
      <c r="M335" s="263" t="str">
        <f t="shared" si="52"/>
        <v/>
      </c>
      <c r="N335" s="263" t="str">
        <f t="shared" si="53"/>
        <v/>
      </c>
      <c r="O335" s="264" t="str">
        <f t="shared" si="54"/>
        <v/>
      </c>
    </row>
    <row r="336" spans="2:15" ht="13.5" hidden="1" outlineLevel="1" thickBot="1" x14ac:dyDescent="0.25">
      <c r="B336" s="1">
        <f t="shared" si="51"/>
        <v>20</v>
      </c>
      <c r="C336" s="1" t="s">
        <v>242</v>
      </c>
      <c r="D336" s="3" t="s">
        <v>88</v>
      </c>
      <c r="E336" s="257" t="s">
        <v>9</v>
      </c>
      <c r="F336" s="3" t="s">
        <v>242</v>
      </c>
      <c r="G336" s="3" t="s">
        <v>242</v>
      </c>
      <c r="H336" s="4" t="s">
        <v>242</v>
      </c>
      <c r="I336" s="3" t="s">
        <v>242</v>
      </c>
      <c r="J336" s="260" t="s">
        <v>242</v>
      </c>
      <c r="K336" s="263" t="s">
        <v>242</v>
      </c>
      <c r="L336" s="262" t="s">
        <v>242</v>
      </c>
      <c r="M336" s="263" t="str">
        <f t="shared" si="52"/>
        <v/>
      </c>
      <c r="N336" s="263" t="str">
        <f t="shared" si="53"/>
        <v/>
      </c>
      <c r="O336" s="264" t="str">
        <f t="shared" si="54"/>
        <v/>
      </c>
    </row>
    <row r="337" spans="2:21" ht="13.5" hidden="1" outlineLevel="1" thickBot="1" x14ac:dyDescent="0.25">
      <c r="B337" s="1">
        <f t="shared" si="51"/>
        <v>21</v>
      </c>
      <c r="C337" s="1" t="s">
        <v>242</v>
      </c>
      <c r="D337" s="3" t="s">
        <v>88</v>
      </c>
      <c r="E337" s="257" t="s">
        <v>9</v>
      </c>
      <c r="F337" s="3" t="s">
        <v>242</v>
      </c>
      <c r="G337" s="3" t="s">
        <v>242</v>
      </c>
      <c r="H337" s="4" t="s">
        <v>242</v>
      </c>
      <c r="I337" s="3" t="s">
        <v>242</v>
      </c>
      <c r="J337" s="260" t="s">
        <v>242</v>
      </c>
      <c r="K337" s="263" t="s">
        <v>242</v>
      </c>
      <c r="L337" s="262" t="s">
        <v>242</v>
      </c>
      <c r="M337" s="263" t="str">
        <f t="shared" si="52"/>
        <v/>
      </c>
      <c r="N337" s="263" t="str">
        <f t="shared" si="53"/>
        <v/>
      </c>
      <c r="O337" s="264" t="str">
        <f t="shared" si="54"/>
        <v/>
      </c>
    </row>
    <row r="338" spans="2:21" ht="13.5" hidden="1" outlineLevel="1" thickBot="1" x14ac:dyDescent="0.25">
      <c r="B338" s="1">
        <f t="shared" si="51"/>
        <v>22</v>
      </c>
      <c r="C338" s="1" t="s">
        <v>242</v>
      </c>
      <c r="D338" s="3" t="s">
        <v>88</v>
      </c>
      <c r="E338" s="257" t="s">
        <v>9</v>
      </c>
      <c r="F338" s="3" t="s">
        <v>242</v>
      </c>
      <c r="G338" s="3" t="s">
        <v>242</v>
      </c>
      <c r="H338" s="4" t="s">
        <v>242</v>
      </c>
      <c r="I338" s="3" t="s">
        <v>242</v>
      </c>
      <c r="J338" s="260" t="s">
        <v>242</v>
      </c>
      <c r="K338" s="263" t="s">
        <v>242</v>
      </c>
      <c r="L338" s="262" t="s">
        <v>242</v>
      </c>
      <c r="M338" s="263" t="str">
        <f t="shared" si="52"/>
        <v/>
      </c>
      <c r="N338" s="263" t="str">
        <f t="shared" si="53"/>
        <v/>
      </c>
      <c r="O338" s="264" t="str">
        <f t="shared" si="54"/>
        <v/>
      </c>
    </row>
    <row r="339" spans="2:21" ht="13.5" hidden="1" outlineLevel="1" thickBot="1" x14ac:dyDescent="0.25">
      <c r="B339" s="1">
        <f t="shared" si="51"/>
        <v>23</v>
      </c>
      <c r="C339" s="1" t="s">
        <v>242</v>
      </c>
      <c r="D339" s="3" t="s">
        <v>88</v>
      </c>
      <c r="E339" s="257" t="s">
        <v>9</v>
      </c>
      <c r="F339" s="3" t="s">
        <v>242</v>
      </c>
      <c r="G339" s="3" t="s">
        <v>242</v>
      </c>
      <c r="H339" s="4" t="s">
        <v>242</v>
      </c>
      <c r="I339" s="3" t="s">
        <v>242</v>
      </c>
      <c r="J339" s="260" t="s">
        <v>242</v>
      </c>
      <c r="K339" s="263" t="s">
        <v>242</v>
      </c>
      <c r="L339" s="262" t="s">
        <v>242</v>
      </c>
      <c r="M339" s="263" t="str">
        <f t="shared" si="52"/>
        <v/>
      </c>
      <c r="N339" s="263" t="str">
        <f t="shared" si="53"/>
        <v/>
      </c>
      <c r="O339" s="264" t="str">
        <f t="shared" si="54"/>
        <v/>
      </c>
    </row>
    <row r="340" spans="2:21" ht="13.5" hidden="1" outlineLevel="1" thickBot="1" x14ac:dyDescent="0.25">
      <c r="B340" s="1">
        <f t="shared" si="51"/>
        <v>24</v>
      </c>
      <c r="C340" s="1" t="s">
        <v>242</v>
      </c>
      <c r="D340" s="3" t="s">
        <v>88</v>
      </c>
      <c r="E340" s="257" t="s">
        <v>9</v>
      </c>
      <c r="F340" s="3" t="s">
        <v>242</v>
      </c>
      <c r="G340" s="3" t="s">
        <v>242</v>
      </c>
      <c r="H340" s="4" t="s">
        <v>242</v>
      </c>
      <c r="I340" s="3" t="s">
        <v>242</v>
      </c>
      <c r="J340" s="260" t="s">
        <v>242</v>
      </c>
      <c r="K340" s="263" t="s">
        <v>242</v>
      </c>
      <c r="L340" s="262" t="s">
        <v>242</v>
      </c>
      <c r="M340" s="263" t="str">
        <f t="shared" si="52"/>
        <v/>
      </c>
      <c r="N340" s="263" t="str">
        <f t="shared" si="53"/>
        <v/>
      </c>
      <c r="O340" s="264" t="str">
        <f t="shared" si="54"/>
        <v/>
      </c>
    </row>
    <row r="341" spans="2:21" ht="13.5" hidden="1" outlineLevel="1" thickBot="1" x14ac:dyDescent="0.25">
      <c r="B341" s="1">
        <f t="shared" si="51"/>
        <v>25</v>
      </c>
      <c r="C341" s="1" t="s">
        <v>242</v>
      </c>
      <c r="D341" s="3" t="s">
        <v>88</v>
      </c>
      <c r="E341" s="265" t="s">
        <v>9</v>
      </c>
      <c r="F341" s="39" t="s">
        <v>242</v>
      </c>
      <c r="G341" s="39" t="s">
        <v>242</v>
      </c>
      <c r="H341" s="266" t="s">
        <v>242</v>
      </c>
      <c r="I341" s="39" t="s">
        <v>242</v>
      </c>
      <c r="J341" s="267" t="s">
        <v>242</v>
      </c>
      <c r="K341" s="268" t="s">
        <v>242</v>
      </c>
      <c r="L341" s="269" t="s">
        <v>242</v>
      </c>
      <c r="M341" s="268" t="str">
        <f t="shared" si="52"/>
        <v/>
      </c>
      <c r="N341" s="268" t="str">
        <f t="shared" si="53"/>
        <v/>
      </c>
      <c r="O341" s="270" t="str">
        <f t="shared" si="54"/>
        <v/>
      </c>
    </row>
    <row r="342" spans="2:21" ht="13.5" collapsed="1" thickBot="1" x14ac:dyDescent="0.25">
      <c r="E342" s="361"/>
      <c r="F342" s="9"/>
      <c r="G342" s="9"/>
      <c r="H342" s="10"/>
      <c r="I342" s="14"/>
      <c r="J342" s="14"/>
      <c r="K342" s="14"/>
      <c r="L342" s="14"/>
      <c r="M342" s="14"/>
      <c r="N342" s="362"/>
      <c r="O342" s="363"/>
    </row>
    <row r="344" spans="2:21" x14ac:dyDescent="0.2">
      <c r="F344" s="2" t="s">
        <v>248</v>
      </c>
    </row>
    <row r="345" spans="2:21" x14ac:dyDescent="0.2">
      <c r="F345" s="4" t="s">
        <v>66</v>
      </c>
    </row>
    <row r="347" spans="2:21" x14ac:dyDescent="0.2">
      <c r="E347" s="409">
        <f ca="1">TODAY()</f>
        <v>46217</v>
      </c>
      <c r="F347" s="409"/>
      <c r="G347" s="409"/>
      <c r="H347" s="409"/>
      <c r="I347" s="409"/>
      <c r="J347" s="409"/>
      <c r="K347" s="409"/>
      <c r="L347" s="409"/>
      <c r="M347" s="409"/>
      <c r="N347" s="409"/>
      <c r="O347" s="409"/>
      <c r="P347" s="410"/>
      <c r="Q347" s="410"/>
      <c r="R347" s="410"/>
      <c r="S347" s="410"/>
      <c r="T347" s="410"/>
      <c r="U347" s="410"/>
    </row>
    <row r="348" spans="2:21" x14ac:dyDescent="0.2">
      <c r="E348" s="2"/>
      <c r="G348" s="225"/>
      <c r="H348" s="225"/>
      <c r="I348" s="226"/>
      <c r="J348" s="225"/>
      <c r="K348" s="226"/>
      <c r="L348" s="226"/>
      <c r="M348" s="226"/>
      <c r="N348" s="226"/>
      <c r="O348" s="226"/>
      <c r="P348" s="226"/>
      <c r="Q348" s="226"/>
      <c r="R348" s="2"/>
      <c r="S348" s="2"/>
      <c r="T348" s="2"/>
      <c r="U348" s="2"/>
    </row>
    <row r="349" spans="2:21" x14ac:dyDescent="0.2">
      <c r="E349" s="2"/>
      <c r="G349" s="221"/>
      <c r="H349" s="221"/>
      <c r="I349" s="2"/>
      <c r="J349" s="221"/>
      <c r="K349" s="2"/>
      <c r="L349" s="2"/>
      <c r="M349" s="2"/>
      <c r="N349" s="2"/>
      <c r="O349" s="2"/>
      <c r="P349" s="2"/>
      <c r="Q349" s="226"/>
      <c r="R349" s="2"/>
      <c r="S349" s="2"/>
      <c r="T349" s="2"/>
      <c r="U349" s="2"/>
    </row>
    <row r="350" spans="2:21" ht="12.75" customHeight="1" x14ac:dyDescent="0.2">
      <c r="E350" s="2"/>
      <c r="G350" s="230" t="s">
        <v>67</v>
      </c>
      <c r="H350" s="411"/>
      <c r="I350" s="412"/>
      <c r="J350" s="221"/>
      <c r="K350" s="2"/>
      <c r="L350" s="2"/>
      <c r="M350" s="230" t="s">
        <v>68</v>
      </c>
      <c r="N350" s="2"/>
      <c r="O350" s="2"/>
      <c r="P350" s="2"/>
      <c r="Q350" s="2"/>
      <c r="R350" s="2"/>
      <c r="T350" s="2"/>
      <c r="U350" s="2"/>
    </row>
    <row r="351" spans="2:21" ht="12.75" customHeight="1" x14ac:dyDescent="0.2">
      <c r="E351" s="2"/>
      <c r="G351" s="3" t="s">
        <v>69</v>
      </c>
      <c r="H351" s="412"/>
      <c r="I351" s="412"/>
      <c r="J351" s="221"/>
      <c r="K351" s="2"/>
      <c r="L351" s="2"/>
      <c r="M351" s="3" t="s">
        <v>70</v>
      </c>
      <c r="N351" s="2"/>
      <c r="O351" s="2"/>
      <c r="P351" s="2"/>
      <c r="Q351" s="2"/>
      <c r="R351" s="2"/>
      <c r="T351" s="2"/>
      <c r="U351" s="2"/>
    </row>
    <row r="360" spans="8:8" x14ac:dyDescent="0.2">
      <c r="H360" s="411"/>
    </row>
    <row r="361" spans="8:8" x14ac:dyDescent="0.2">
      <c r="H361" s="412"/>
    </row>
  </sheetData>
  <mergeCells count="84">
    <mergeCell ref="I283:M283"/>
    <mergeCell ref="K284:M284"/>
    <mergeCell ref="E347:O347"/>
    <mergeCell ref="M276:O276"/>
    <mergeCell ref="I277:M277"/>
    <mergeCell ref="N279:O279"/>
    <mergeCell ref="I280:M280"/>
    <mergeCell ref="G281:H282"/>
    <mergeCell ref="I281:I282"/>
    <mergeCell ref="J281:J282"/>
    <mergeCell ref="K281:M281"/>
    <mergeCell ref="N281:N282"/>
    <mergeCell ref="O281:O282"/>
    <mergeCell ref="M267:O267"/>
    <mergeCell ref="I269:M269"/>
    <mergeCell ref="I270:M270"/>
    <mergeCell ref="I271:M271"/>
    <mergeCell ref="M273:O273"/>
    <mergeCell ref="I275:M275"/>
    <mergeCell ref="I242:M242"/>
    <mergeCell ref="K243:M243"/>
    <mergeCell ref="G262:H263"/>
    <mergeCell ref="I262:I263"/>
    <mergeCell ref="J262:K262"/>
    <mergeCell ref="L262:M262"/>
    <mergeCell ref="M232:O232"/>
    <mergeCell ref="I234:M234"/>
    <mergeCell ref="N236:O236"/>
    <mergeCell ref="I238:M238"/>
    <mergeCell ref="G239:H240"/>
    <mergeCell ref="I239:I240"/>
    <mergeCell ref="J239:J240"/>
    <mergeCell ref="K239:M239"/>
    <mergeCell ref="N239:N240"/>
    <mergeCell ref="O239:O240"/>
    <mergeCell ref="M224:O224"/>
    <mergeCell ref="I226:M226"/>
    <mergeCell ref="I227:M227"/>
    <mergeCell ref="I228:M228"/>
    <mergeCell ref="M230:O230"/>
    <mergeCell ref="I231:M231"/>
    <mergeCell ref="O200:O201"/>
    <mergeCell ref="H217:M217"/>
    <mergeCell ref="N217:O217"/>
    <mergeCell ref="G218:H219"/>
    <mergeCell ref="I218:I219"/>
    <mergeCell ref="J218:K218"/>
    <mergeCell ref="L218:M218"/>
    <mergeCell ref="I115:M115"/>
    <mergeCell ref="K116:M116"/>
    <mergeCell ref="N116:N117"/>
    <mergeCell ref="O116:O117"/>
    <mergeCell ref="I126:M126"/>
    <mergeCell ref="K127:M127"/>
    <mergeCell ref="I93:M93"/>
    <mergeCell ref="M95:O95"/>
    <mergeCell ref="I104:M104"/>
    <mergeCell ref="M105:O105"/>
    <mergeCell ref="I106:M106"/>
    <mergeCell ref="N108:O108"/>
    <mergeCell ref="K75:N75"/>
    <mergeCell ref="J81:K81"/>
    <mergeCell ref="L81:M81"/>
    <mergeCell ref="M89:O89"/>
    <mergeCell ref="I91:M91"/>
    <mergeCell ref="I92:M92"/>
    <mergeCell ref="G68:H68"/>
    <mergeCell ref="I69:N69"/>
    <mergeCell ref="G70:H70"/>
    <mergeCell ref="I71:N71"/>
    <mergeCell ref="G72:H72"/>
    <mergeCell ref="I74:N74"/>
    <mergeCell ref="I61:N61"/>
    <mergeCell ref="I62:N62"/>
    <mergeCell ref="I63:N63"/>
    <mergeCell ref="L64:N64"/>
    <mergeCell ref="G65:H65"/>
    <mergeCell ref="I67:N67"/>
    <mergeCell ref="E2:O2"/>
    <mergeCell ref="G54:H54"/>
    <mergeCell ref="J54:K54"/>
    <mergeCell ref="L54:M54"/>
    <mergeCell ref="L58:N58"/>
    <mergeCell ref="G59:H59"/>
  </mergeCells>
  <dataValidations count="4">
    <dataValidation type="list" allowBlank="1" showInputMessage="1" showErrorMessage="1" sqref="E36:E49 E18:E31 E81:E128 E54:E76 E133:E160 E251:E257 E262:E285 E290:E313 E318:E341 E217:E246 E7:E13 E165:E212" xr:uid="{2C5ABFCA-78C8-4A5D-940B-BA12832B6DE4}">
      <formula1>"SINAPI,SICRO,COMPOSIÇÃO,COTAÇÃO"</formula1>
    </dataValidation>
    <dataValidation type="list" allowBlank="1" showInputMessage="1" showErrorMessage="1" sqref="D18:D31 D36:D49 D81:D128 D54:D76 D133:D160 D251:D257 D262:D285 D290:D313 D318:D341 D217:D246 D7:D13 D165:D212" xr:uid="{72137D8E-6912-49C2-824E-D93A5B45CA01}">
      <formula1>"SIM,NÃO"</formula1>
    </dataValidation>
    <dataValidation type="list" allowBlank="1" showInputMessage="1" showErrorMessage="1" sqref="F18:F31 F81:F128 F36:F49 F54:F76 F133:F160 F251:F257 F262:F285 F290:F313 F318:F341 F217:F246 F7:F13 F165:F212" xr:uid="{BF0C83BB-E715-40DB-98AF-14C992A4D904}">
      <formula1>"COMPOSICAO,INSUMO"</formula1>
    </dataValidation>
    <dataValidation type="list" allowBlank="1" showInputMessage="1" showErrorMessage="1" sqref="E5 E52 E16 E34 E131 E79 E163 E215 E249 E260 E288 E316" xr:uid="{C1BDCABA-20E1-4923-9464-34E8528CE434}">
      <formula1>"SINAPI,SICRO"</formula1>
    </dataValidation>
  </dataValidations>
  <printOptions horizontalCentered="1"/>
  <pageMargins left="0.23622047244094491" right="0.23622047244094491" top="1.2598425196850394" bottom="0.35433070866141736" header="0.11811023622047245" footer="0.11811023622047245"/>
  <pageSetup paperSize="9" scale="67" fitToHeight="0" orientation="landscape" r:id="rId1"/>
  <headerFooter scaleWithDoc="0">
    <oddHeader>&amp;C&amp;G</oddHeader>
    <oddFooter>&amp;C&amp;8(54) 3273-1150. Rua Silva Jardim, 505 | Bairro Centro. CEP 95340-000 | contato@novabassano.rs.gov.br&amp;R&amp;8&amp;P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" operator="containsText" id="{579A7C22-B8BB-45E4-AFF6-B2AAE2E1C5D9}">
            <xm:f>NOT(ISERROR(SEARCH("+ LINHAS",C6)))</xm:f>
            <xm:f>"+ LINHAS"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containsText" priority="11" operator="containsText" id="{C628AEAB-22B7-4E22-9BD9-CDB20046E2C9}">
            <xm:f>NOT(ISERROR(SEARCH("+ LINHAS",C17)))</xm:f>
            <xm:f>"+ LINHAS"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containsText" priority="10" operator="containsText" id="{B2AF9E4B-C9D6-4B1A-A609-467CF15FCDE0}">
            <xm:f>NOT(ISERROR(SEARCH("+ LINHAS",C35)))</xm:f>
            <xm:f>"+ LINHAS"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C35</xm:sqref>
        </x14:conditionalFormatting>
        <x14:conditionalFormatting xmlns:xm="http://schemas.microsoft.com/office/excel/2006/main">
          <x14:cfRule type="containsText" priority="9" operator="containsText" id="{1F1A55EF-513D-42CD-B9EE-48F76BB04FC5}">
            <xm:f>NOT(ISERROR(SEARCH("+ LINHAS",C53)))</xm:f>
            <xm:f>"+ LINHAS"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C53</xm:sqref>
        </x14:conditionalFormatting>
        <x14:conditionalFormatting xmlns:xm="http://schemas.microsoft.com/office/excel/2006/main">
          <x14:cfRule type="containsText" priority="8" operator="containsText" id="{E3153FB7-5971-40F2-A41F-814E0E46AB60}">
            <xm:f>NOT(ISERROR(SEARCH("+ LINHAS",C132)))</xm:f>
            <xm:f>"+ LINHAS"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C132</xm:sqref>
        </x14:conditionalFormatting>
        <x14:conditionalFormatting xmlns:xm="http://schemas.microsoft.com/office/excel/2006/main">
          <x14:cfRule type="containsText" priority="7" operator="containsText" id="{60F45741-1D83-4861-A5BA-8832F0FF53C7}">
            <xm:f>NOT(ISERROR(SEARCH("+ LINHAS",C80)))</xm:f>
            <xm:f>"+ LINHAS"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C80</xm:sqref>
        </x14:conditionalFormatting>
        <x14:conditionalFormatting xmlns:xm="http://schemas.microsoft.com/office/excel/2006/main">
          <x14:cfRule type="containsText" priority="6" operator="containsText" id="{124ED796-80AE-4002-8BC8-825AEFBCA944}">
            <xm:f>NOT(ISERROR(SEARCH("+ LINHAS",C164)))</xm:f>
            <xm:f>"+ LINHAS"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C164</xm:sqref>
        </x14:conditionalFormatting>
        <x14:conditionalFormatting xmlns:xm="http://schemas.microsoft.com/office/excel/2006/main">
          <x14:cfRule type="containsText" priority="5" operator="containsText" id="{454875B6-ABFF-4B17-9CE3-5367FEA745A4}">
            <xm:f>NOT(ISERROR(SEARCH("+ LINHAS",C216)))</xm:f>
            <xm:f>"+ LINHAS"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C216</xm:sqref>
        </x14:conditionalFormatting>
        <x14:conditionalFormatting xmlns:xm="http://schemas.microsoft.com/office/excel/2006/main">
          <x14:cfRule type="containsText" priority="4" operator="containsText" id="{2820E3CA-63AE-438D-B00D-A849F5B07D0C}">
            <xm:f>NOT(ISERROR(SEARCH("+ LINHAS",C250)))</xm:f>
            <xm:f>"+ LINHAS"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C250</xm:sqref>
        </x14:conditionalFormatting>
        <x14:conditionalFormatting xmlns:xm="http://schemas.microsoft.com/office/excel/2006/main">
          <x14:cfRule type="containsText" priority="3" operator="containsText" id="{B199F418-1CDC-4C9C-9810-360AC5EFEBB9}">
            <xm:f>NOT(ISERROR(SEARCH("+ LINHAS",C261)))</xm:f>
            <xm:f>"+ LINHAS"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C261</xm:sqref>
        </x14:conditionalFormatting>
        <x14:conditionalFormatting xmlns:xm="http://schemas.microsoft.com/office/excel/2006/main">
          <x14:cfRule type="containsText" priority="2" operator="containsText" id="{43E75D99-4D73-41C6-B28B-D71FEEA88C73}">
            <xm:f>NOT(ISERROR(SEARCH("+ LINHAS",C289)))</xm:f>
            <xm:f>"+ LINHAS"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C289</xm:sqref>
        </x14:conditionalFormatting>
        <x14:conditionalFormatting xmlns:xm="http://schemas.microsoft.com/office/excel/2006/main">
          <x14:cfRule type="containsText" priority="1" operator="containsText" id="{00F0EA44-4FB8-4EFF-9254-0D426647D17E}">
            <xm:f>NOT(ISERROR(SEARCH("+ LINHAS",C317)))</xm:f>
            <xm:f>"+ LINHAS"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C317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718F-5667-4BBA-B5B5-D97CED3658E9}">
  <sheetPr codeName="Planilha2">
    <pageSetUpPr fitToPage="1"/>
  </sheetPr>
  <dimension ref="B1:AJ119"/>
  <sheetViews>
    <sheetView zoomScaleNormal="100" workbookViewId="0">
      <pane ySplit="9" topLeftCell="A34" activePane="bottomLeft" state="frozen"/>
      <selection pane="bottomLeft" activeCell="I5" sqref="I5"/>
    </sheetView>
  </sheetViews>
  <sheetFormatPr defaultRowHeight="12.75" x14ac:dyDescent="0.2"/>
  <cols>
    <col min="2" max="2" width="14.28515625" customWidth="1"/>
    <col min="3" max="3" width="45.28515625" customWidth="1"/>
    <col min="4" max="6" width="25.7109375" customWidth="1"/>
    <col min="7" max="7" width="9.140625" hidden="1" customWidth="1"/>
    <col min="8" max="8" width="16.7109375" customWidth="1"/>
    <col min="10" max="10" width="15.85546875" bestFit="1" customWidth="1"/>
    <col min="11" max="11" width="11.28515625" bestFit="1" customWidth="1"/>
    <col min="12" max="12" width="17.7109375" customWidth="1"/>
    <col min="14" max="14" width="14.28515625" bestFit="1" customWidth="1"/>
    <col min="15" max="15" width="11.28515625" bestFit="1" customWidth="1"/>
    <col min="16" max="16" width="14.28515625" bestFit="1" customWidth="1"/>
    <col min="258" max="258" width="45.28515625" customWidth="1"/>
    <col min="259" max="263" width="25.7109375" customWidth="1"/>
    <col min="264" max="264" width="16.7109375" customWidth="1"/>
    <col min="266" max="266" width="15.85546875" bestFit="1" customWidth="1"/>
    <col min="267" max="267" width="11.28515625" bestFit="1" customWidth="1"/>
    <col min="268" max="268" width="17.7109375" customWidth="1"/>
    <col min="270" max="270" width="14.28515625" bestFit="1" customWidth="1"/>
    <col min="271" max="271" width="11.28515625" bestFit="1" customWidth="1"/>
    <col min="272" max="272" width="14.28515625" bestFit="1" customWidth="1"/>
    <col min="514" max="514" width="45.28515625" customWidth="1"/>
    <col min="515" max="519" width="25.7109375" customWidth="1"/>
    <col min="520" max="520" width="16.7109375" customWidth="1"/>
    <col min="522" max="522" width="15.85546875" bestFit="1" customWidth="1"/>
    <col min="523" max="523" width="11.28515625" bestFit="1" customWidth="1"/>
    <col min="524" max="524" width="17.7109375" customWidth="1"/>
    <col min="526" max="526" width="14.28515625" bestFit="1" customWidth="1"/>
    <col min="527" max="527" width="11.28515625" bestFit="1" customWidth="1"/>
    <col min="528" max="528" width="14.28515625" bestFit="1" customWidth="1"/>
    <col min="770" max="770" width="45.28515625" customWidth="1"/>
    <col min="771" max="775" width="25.7109375" customWidth="1"/>
    <col min="776" max="776" width="16.7109375" customWidth="1"/>
    <col min="778" max="778" width="15.85546875" bestFit="1" customWidth="1"/>
    <col min="779" max="779" width="11.28515625" bestFit="1" customWidth="1"/>
    <col min="780" max="780" width="17.7109375" customWidth="1"/>
    <col min="782" max="782" width="14.28515625" bestFit="1" customWidth="1"/>
    <col min="783" max="783" width="11.28515625" bestFit="1" customWidth="1"/>
    <col min="784" max="784" width="14.28515625" bestFit="1" customWidth="1"/>
    <col min="1026" max="1026" width="45.28515625" customWidth="1"/>
    <col min="1027" max="1031" width="25.7109375" customWidth="1"/>
    <col min="1032" max="1032" width="16.7109375" customWidth="1"/>
    <col min="1034" max="1034" width="15.85546875" bestFit="1" customWidth="1"/>
    <col min="1035" max="1035" width="11.28515625" bestFit="1" customWidth="1"/>
    <col min="1036" max="1036" width="17.7109375" customWidth="1"/>
    <col min="1038" max="1038" width="14.28515625" bestFit="1" customWidth="1"/>
    <col min="1039" max="1039" width="11.28515625" bestFit="1" customWidth="1"/>
    <col min="1040" max="1040" width="14.28515625" bestFit="1" customWidth="1"/>
    <col min="1282" max="1282" width="45.28515625" customWidth="1"/>
    <col min="1283" max="1287" width="25.7109375" customWidth="1"/>
    <col min="1288" max="1288" width="16.7109375" customWidth="1"/>
    <col min="1290" max="1290" width="15.85546875" bestFit="1" customWidth="1"/>
    <col min="1291" max="1291" width="11.28515625" bestFit="1" customWidth="1"/>
    <col min="1292" max="1292" width="17.7109375" customWidth="1"/>
    <col min="1294" max="1294" width="14.28515625" bestFit="1" customWidth="1"/>
    <col min="1295" max="1295" width="11.28515625" bestFit="1" customWidth="1"/>
    <col min="1296" max="1296" width="14.28515625" bestFit="1" customWidth="1"/>
    <col min="1538" max="1538" width="45.28515625" customWidth="1"/>
    <col min="1539" max="1543" width="25.7109375" customWidth="1"/>
    <col min="1544" max="1544" width="16.7109375" customWidth="1"/>
    <col min="1546" max="1546" width="15.85546875" bestFit="1" customWidth="1"/>
    <col min="1547" max="1547" width="11.28515625" bestFit="1" customWidth="1"/>
    <col min="1548" max="1548" width="17.7109375" customWidth="1"/>
    <col min="1550" max="1550" width="14.28515625" bestFit="1" customWidth="1"/>
    <col min="1551" max="1551" width="11.28515625" bestFit="1" customWidth="1"/>
    <col min="1552" max="1552" width="14.28515625" bestFit="1" customWidth="1"/>
    <col min="1794" max="1794" width="45.28515625" customWidth="1"/>
    <col min="1795" max="1799" width="25.7109375" customWidth="1"/>
    <col min="1800" max="1800" width="16.7109375" customWidth="1"/>
    <col min="1802" max="1802" width="15.85546875" bestFit="1" customWidth="1"/>
    <col min="1803" max="1803" width="11.28515625" bestFit="1" customWidth="1"/>
    <col min="1804" max="1804" width="17.7109375" customWidth="1"/>
    <col min="1806" max="1806" width="14.28515625" bestFit="1" customWidth="1"/>
    <col min="1807" max="1807" width="11.28515625" bestFit="1" customWidth="1"/>
    <col min="1808" max="1808" width="14.28515625" bestFit="1" customWidth="1"/>
    <col min="2050" max="2050" width="45.28515625" customWidth="1"/>
    <col min="2051" max="2055" width="25.7109375" customWidth="1"/>
    <col min="2056" max="2056" width="16.7109375" customWidth="1"/>
    <col min="2058" max="2058" width="15.85546875" bestFit="1" customWidth="1"/>
    <col min="2059" max="2059" width="11.28515625" bestFit="1" customWidth="1"/>
    <col min="2060" max="2060" width="17.7109375" customWidth="1"/>
    <col min="2062" max="2062" width="14.28515625" bestFit="1" customWidth="1"/>
    <col min="2063" max="2063" width="11.28515625" bestFit="1" customWidth="1"/>
    <col min="2064" max="2064" width="14.28515625" bestFit="1" customWidth="1"/>
    <col min="2306" max="2306" width="45.28515625" customWidth="1"/>
    <col min="2307" max="2311" width="25.7109375" customWidth="1"/>
    <col min="2312" max="2312" width="16.7109375" customWidth="1"/>
    <col min="2314" max="2314" width="15.85546875" bestFit="1" customWidth="1"/>
    <col min="2315" max="2315" width="11.28515625" bestFit="1" customWidth="1"/>
    <col min="2316" max="2316" width="17.7109375" customWidth="1"/>
    <col min="2318" max="2318" width="14.28515625" bestFit="1" customWidth="1"/>
    <col min="2319" max="2319" width="11.28515625" bestFit="1" customWidth="1"/>
    <col min="2320" max="2320" width="14.28515625" bestFit="1" customWidth="1"/>
    <col min="2562" max="2562" width="45.28515625" customWidth="1"/>
    <col min="2563" max="2567" width="25.7109375" customWidth="1"/>
    <col min="2568" max="2568" width="16.7109375" customWidth="1"/>
    <col min="2570" max="2570" width="15.85546875" bestFit="1" customWidth="1"/>
    <col min="2571" max="2571" width="11.28515625" bestFit="1" customWidth="1"/>
    <col min="2572" max="2572" width="17.7109375" customWidth="1"/>
    <col min="2574" max="2574" width="14.28515625" bestFit="1" customWidth="1"/>
    <col min="2575" max="2575" width="11.28515625" bestFit="1" customWidth="1"/>
    <col min="2576" max="2576" width="14.28515625" bestFit="1" customWidth="1"/>
    <col min="2818" max="2818" width="45.28515625" customWidth="1"/>
    <col min="2819" max="2823" width="25.7109375" customWidth="1"/>
    <col min="2824" max="2824" width="16.7109375" customWidth="1"/>
    <col min="2826" max="2826" width="15.85546875" bestFit="1" customWidth="1"/>
    <col min="2827" max="2827" width="11.28515625" bestFit="1" customWidth="1"/>
    <col min="2828" max="2828" width="17.7109375" customWidth="1"/>
    <col min="2830" max="2830" width="14.28515625" bestFit="1" customWidth="1"/>
    <col min="2831" max="2831" width="11.28515625" bestFit="1" customWidth="1"/>
    <col min="2832" max="2832" width="14.28515625" bestFit="1" customWidth="1"/>
    <col min="3074" max="3074" width="45.28515625" customWidth="1"/>
    <col min="3075" max="3079" width="25.7109375" customWidth="1"/>
    <col min="3080" max="3080" width="16.7109375" customWidth="1"/>
    <col min="3082" max="3082" width="15.85546875" bestFit="1" customWidth="1"/>
    <col min="3083" max="3083" width="11.28515625" bestFit="1" customWidth="1"/>
    <col min="3084" max="3084" width="17.7109375" customWidth="1"/>
    <col min="3086" max="3086" width="14.28515625" bestFit="1" customWidth="1"/>
    <col min="3087" max="3087" width="11.28515625" bestFit="1" customWidth="1"/>
    <col min="3088" max="3088" width="14.28515625" bestFit="1" customWidth="1"/>
    <col min="3330" max="3330" width="45.28515625" customWidth="1"/>
    <col min="3331" max="3335" width="25.7109375" customWidth="1"/>
    <col min="3336" max="3336" width="16.7109375" customWidth="1"/>
    <col min="3338" max="3338" width="15.85546875" bestFit="1" customWidth="1"/>
    <col min="3339" max="3339" width="11.28515625" bestFit="1" customWidth="1"/>
    <col min="3340" max="3340" width="17.7109375" customWidth="1"/>
    <col min="3342" max="3342" width="14.28515625" bestFit="1" customWidth="1"/>
    <col min="3343" max="3343" width="11.28515625" bestFit="1" customWidth="1"/>
    <col min="3344" max="3344" width="14.28515625" bestFit="1" customWidth="1"/>
    <col min="3586" max="3586" width="45.28515625" customWidth="1"/>
    <col min="3587" max="3591" width="25.7109375" customWidth="1"/>
    <col min="3592" max="3592" width="16.7109375" customWidth="1"/>
    <col min="3594" max="3594" width="15.85546875" bestFit="1" customWidth="1"/>
    <col min="3595" max="3595" width="11.28515625" bestFit="1" customWidth="1"/>
    <col min="3596" max="3596" width="17.7109375" customWidth="1"/>
    <col min="3598" max="3598" width="14.28515625" bestFit="1" customWidth="1"/>
    <col min="3599" max="3599" width="11.28515625" bestFit="1" customWidth="1"/>
    <col min="3600" max="3600" width="14.28515625" bestFit="1" customWidth="1"/>
    <col min="3842" max="3842" width="45.28515625" customWidth="1"/>
    <col min="3843" max="3847" width="25.7109375" customWidth="1"/>
    <col min="3848" max="3848" width="16.7109375" customWidth="1"/>
    <col min="3850" max="3850" width="15.85546875" bestFit="1" customWidth="1"/>
    <col min="3851" max="3851" width="11.28515625" bestFit="1" customWidth="1"/>
    <col min="3852" max="3852" width="17.7109375" customWidth="1"/>
    <col min="3854" max="3854" width="14.28515625" bestFit="1" customWidth="1"/>
    <col min="3855" max="3855" width="11.28515625" bestFit="1" customWidth="1"/>
    <col min="3856" max="3856" width="14.28515625" bestFit="1" customWidth="1"/>
    <col min="4098" max="4098" width="45.28515625" customWidth="1"/>
    <col min="4099" max="4103" width="25.7109375" customWidth="1"/>
    <col min="4104" max="4104" width="16.7109375" customWidth="1"/>
    <col min="4106" max="4106" width="15.85546875" bestFit="1" customWidth="1"/>
    <col min="4107" max="4107" width="11.28515625" bestFit="1" customWidth="1"/>
    <col min="4108" max="4108" width="17.7109375" customWidth="1"/>
    <col min="4110" max="4110" width="14.28515625" bestFit="1" customWidth="1"/>
    <col min="4111" max="4111" width="11.28515625" bestFit="1" customWidth="1"/>
    <col min="4112" max="4112" width="14.28515625" bestFit="1" customWidth="1"/>
    <col min="4354" max="4354" width="45.28515625" customWidth="1"/>
    <col min="4355" max="4359" width="25.7109375" customWidth="1"/>
    <col min="4360" max="4360" width="16.7109375" customWidth="1"/>
    <col min="4362" max="4362" width="15.85546875" bestFit="1" customWidth="1"/>
    <col min="4363" max="4363" width="11.28515625" bestFit="1" customWidth="1"/>
    <col min="4364" max="4364" width="17.7109375" customWidth="1"/>
    <col min="4366" max="4366" width="14.28515625" bestFit="1" customWidth="1"/>
    <col min="4367" max="4367" width="11.28515625" bestFit="1" customWidth="1"/>
    <col min="4368" max="4368" width="14.28515625" bestFit="1" customWidth="1"/>
    <col min="4610" max="4610" width="45.28515625" customWidth="1"/>
    <col min="4611" max="4615" width="25.7109375" customWidth="1"/>
    <col min="4616" max="4616" width="16.7109375" customWidth="1"/>
    <col min="4618" max="4618" width="15.85546875" bestFit="1" customWidth="1"/>
    <col min="4619" max="4619" width="11.28515625" bestFit="1" customWidth="1"/>
    <col min="4620" max="4620" width="17.7109375" customWidth="1"/>
    <col min="4622" max="4622" width="14.28515625" bestFit="1" customWidth="1"/>
    <col min="4623" max="4623" width="11.28515625" bestFit="1" customWidth="1"/>
    <col min="4624" max="4624" width="14.28515625" bestFit="1" customWidth="1"/>
    <col min="4866" max="4866" width="45.28515625" customWidth="1"/>
    <col min="4867" max="4871" width="25.7109375" customWidth="1"/>
    <col min="4872" max="4872" width="16.7109375" customWidth="1"/>
    <col min="4874" max="4874" width="15.85546875" bestFit="1" customWidth="1"/>
    <col min="4875" max="4875" width="11.28515625" bestFit="1" customWidth="1"/>
    <col min="4876" max="4876" width="17.7109375" customWidth="1"/>
    <col min="4878" max="4878" width="14.28515625" bestFit="1" customWidth="1"/>
    <col min="4879" max="4879" width="11.28515625" bestFit="1" customWidth="1"/>
    <col min="4880" max="4880" width="14.28515625" bestFit="1" customWidth="1"/>
    <col min="5122" max="5122" width="45.28515625" customWidth="1"/>
    <col min="5123" max="5127" width="25.7109375" customWidth="1"/>
    <col min="5128" max="5128" width="16.7109375" customWidth="1"/>
    <col min="5130" max="5130" width="15.85546875" bestFit="1" customWidth="1"/>
    <col min="5131" max="5131" width="11.28515625" bestFit="1" customWidth="1"/>
    <col min="5132" max="5132" width="17.7109375" customWidth="1"/>
    <col min="5134" max="5134" width="14.28515625" bestFit="1" customWidth="1"/>
    <col min="5135" max="5135" width="11.28515625" bestFit="1" customWidth="1"/>
    <col min="5136" max="5136" width="14.28515625" bestFit="1" customWidth="1"/>
    <col min="5378" max="5378" width="45.28515625" customWidth="1"/>
    <col min="5379" max="5383" width="25.7109375" customWidth="1"/>
    <col min="5384" max="5384" width="16.7109375" customWidth="1"/>
    <col min="5386" max="5386" width="15.85546875" bestFit="1" customWidth="1"/>
    <col min="5387" max="5387" width="11.28515625" bestFit="1" customWidth="1"/>
    <col min="5388" max="5388" width="17.7109375" customWidth="1"/>
    <col min="5390" max="5390" width="14.28515625" bestFit="1" customWidth="1"/>
    <col min="5391" max="5391" width="11.28515625" bestFit="1" customWidth="1"/>
    <col min="5392" max="5392" width="14.28515625" bestFit="1" customWidth="1"/>
    <col min="5634" max="5634" width="45.28515625" customWidth="1"/>
    <col min="5635" max="5639" width="25.7109375" customWidth="1"/>
    <col min="5640" max="5640" width="16.7109375" customWidth="1"/>
    <col min="5642" max="5642" width="15.85546875" bestFit="1" customWidth="1"/>
    <col min="5643" max="5643" width="11.28515625" bestFit="1" customWidth="1"/>
    <col min="5644" max="5644" width="17.7109375" customWidth="1"/>
    <col min="5646" max="5646" width="14.28515625" bestFit="1" customWidth="1"/>
    <col min="5647" max="5647" width="11.28515625" bestFit="1" customWidth="1"/>
    <col min="5648" max="5648" width="14.28515625" bestFit="1" customWidth="1"/>
    <col min="5890" max="5890" width="45.28515625" customWidth="1"/>
    <col min="5891" max="5895" width="25.7109375" customWidth="1"/>
    <col min="5896" max="5896" width="16.7109375" customWidth="1"/>
    <col min="5898" max="5898" width="15.85546875" bestFit="1" customWidth="1"/>
    <col min="5899" max="5899" width="11.28515625" bestFit="1" customWidth="1"/>
    <col min="5900" max="5900" width="17.7109375" customWidth="1"/>
    <col min="5902" max="5902" width="14.28515625" bestFit="1" customWidth="1"/>
    <col min="5903" max="5903" width="11.28515625" bestFit="1" customWidth="1"/>
    <col min="5904" max="5904" width="14.28515625" bestFit="1" customWidth="1"/>
    <col min="6146" max="6146" width="45.28515625" customWidth="1"/>
    <col min="6147" max="6151" width="25.7109375" customWidth="1"/>
    <col min="6152" max="6152" width="16.7109375" customWidth="1"/>
    <col min="6154" max="6154" width="15.85546875" bestFit="1" customWidth="1"/>
    <col min="6155" max="6155" width="11.28515625" bestFit="1" customWidth="1"/>
    <col min="6156" max="6156" width="17.7109375" customWidth="1"/>
    <col min="6158" max="6158" width="14.28515625" bestFit="1" customWidth="1"/>
    <col min="6159" max="6159" width="11.28515625" bestFit="1" customWidth="1"/>
    <col min="6160" max="6160" width="14.28515625" bestFit="1" customWidth="1"/>
    <col min="6402" max="6402" width="45.28515625" customWidth="1"/>
    <col min="6403" max="6407" width="25.7109375" customWidth="1"/>
    <col min="6408" max="6408" width="16.7109375" customWidth="1"/>
    <col min="6410" max="6410" width="15.85546875" bestFit="1" customWidth="1"/>
    <col min="6411" max="6411" width="11.28515625" bestFit="1" customWidth="1"/>
    <col min="6412" max="6412" width="17.7109375" customWidth="1"/>
    <col min="6414" max="6414" width="14.28515625" bestFit="1" customWidth="1"/>
    <col min="6415" max="6415" width="11.28515625" bestFit="1" customWidth="1"/>
    <col min="6416" max="6416" width="14.28515625" bestFit="1" customWidth="1"/>
    <col min="6658" max="6658" width="45.28515625" customWidth="1"/>
    <col min="6659" max="6663" width="25.7109375" customWidth="1"/>
    <col min="6664" max="6664" width="16.7109375" customWidth="1"/>
    <col min="6666" max="6666" width="15.85546875" bestFit="1" customWidth="1"/>
    <col min="6667" max="6667" width="11.28515625" bestFit="1" customWidth="1"/>
    <col min="6668" max="6668" width="17.7109375" customWidth="1"/>
    <col min="6670" max="6670" width="14.28515625" bestFit="1" customWidth="1"/>
    <col min="6671" max="6671" width="11.28515625" bestFit="1" customWidth="1"/>
    <col min="6672" max="6672" width="14.28515625" bestFit="1" customWidth="1"/>
    <col min="6914" max="6914" width="45.28515625" customWidth="1"/>
    <col min="6915" max="6919" width="25.7109375" customWidth="1"/>
    <col min="6920" max="6920" width="16.7109375" customWidth="1"/>
    <col min="6922" max="6922" width="15.85546875" bestFit="1" customWidth="1"/>
    <col min="6923" max="6923" width="11.28515625" bestFit="1" customWidth="1"/>
    <col min="6924" max="6924" width="17.7109375" customWidth="1"/>
    <col min="6926" max="6926" width="14.28515625" bestFit="1" customWidth="1"/>
    <col min="6927" max="6927" width="11.28515625" bestFit="1" customWidth="1"/>
    <col min="6928" max="6928" width="14.28515625" bestFit="1" customWidth="1"/>
    <col min="7170" max="7170" width="45.28515625" customWidth="1"/>
    <col min="7171" max="7175" width="25.7109375" customWidth="1"/>
    <col min="7176" max="7176" width="16.7109375" customWidth="1"/>
    <col min="7178" max="7178" width="15.85546875" bestFit="1" customWidth="1"/>
    <col min="7179" max="7179" width="11.28515625" bestFit="1" customWidth="1"/>
    <col min="7180" max="7180" width="17.7109375" customWidth="1"/>
    <col min="7182" max="7182" width="14.28515625" bestFit="1" customWidth="1"/>
    <col min="7183" max="7183" width="11.28515625" bestFit="1" customWidth="1"/>
    <col min="7184" max="7184" width="14.28515625" bestFit="1" customWidth="1"/>
    <col min="7426" max="7426" width="45.28515625" customWidth="1"/>
    <col min="7427" max="7431" width="25.7109375" customWidth="1"/>
    <col min="7432" max="7432" width="16.7109375" customWidth="1"/>
    <col min="7434" max="7434" width="15.85546875" bestFit="1" customWidth="1"/>
    <col min="7435" max="7435" width="11.28515625" bestFit="1" customWidth="1"/>
    <col min="7436" max="7436" width="17.7109375" customWidth="1"/>
    <col min="7438" max="7438" width="14.28515625" bestFit="1" customWidth="1"/>
    <col min="7439" max="7439" width="11.28515625" bestFit="1" customWidth="1"/>
    <col min="7440" max="7440" width="14.28515625" bestFit="1" customWidth="1"/>
    <col min="7682" max="7682" width="45.28515625" customWidth="1"/>
    <col min="7683" max="7687" width="25.7109375" customWidth="1"/>
    <col min="7688" max="7688" width="16.7109375" customWidth="1"/>
    <col min="7690" max="7690" width="15.85546875" bestFit="1" customWidth="1"/>
    <col min="7691" max="7691" width="11.28515625" bestFit="1" customWidth="1"/>
    <col min="7692" max="7692" width="17.7109375" customWidth="1"/>
    <col min="7694" max="7694" width="14.28515625" bestFit="1" customWidth="1"/>
    <col min="7695" max="7695" width="11.28515625" bestFit="1" customWidth="1"/>
    <col min="7696" max="7696" width="14.28515625" bestFit="1" customWidth="1"/>
    <col min="7938" max="7938" width="45.28515625" customWidth="1"/>
    <col min="7939" max="7943" width="25.7109375" customWidth="1"/>
    <col min="7944" max="7944" width="16.7109375" customWidth="1"/>
    <col min="7946" max="7946" width="15.85546875" bestFit="1" customWidth="1"/>
    <col min="7947" max="7947" width="11.28515625" bestFit="1" customWidth="1"/>
    <col min="7948" max="7948" width="17.7109375" customWidth="1"/>
    <col min="7950" max="7950" width="14.28515625" bestFit="1" customWidth="1"/>
    <col min="7951" max="7951" width="11.28515625" bestFit="1" customWidth="1"/>
    <col min="7952" max="7952" width="14.28515625" bestFit="1" customWidth="1"/>
    <col min="8194" max="8194" width="45.28515625" customWidth="1"/>
    <col min="8195" max="8199" width="25.7109375" customWidth="1"/>
    <col min="8200" max="8200" width="16.7109375" customWidth="1"/>
    <col min="8202" max="8202" width="15.85546875" bestFit="1" customWidth="1"/>
    <col min="8203" max="8203" width="11.28515625" bestFit="1" customWidth="1"/>
    <col min="8204" max="8204" width="17.7109375" customWidth="1"/>
    <col min="8206" max="8206" width="14.28515625" bestFit="1" customWidth="1"/>
    <col min="8207" max="8207" width="11.28515625" bestFit="1" customWidth="1"/>
    <col min="8208" max="8208" width="14.28515625" bestFit="1" customWidth="1"/>
    <col min="8450" max="8450" width="45.28515625" customWidth="1"/>
    <col min="8451" max="8455" width="25.7109375" customWidth="1"/>
    <col min="8456" max="8456" width="16.7109375" customWidth="1"/>
    <col min="8458" max="8458" width="15.85546875" bestFit="1" customWidth="1"/>
    <col min="8459" max="8459" width="11.28515625" bestFit="1" customWidth="1"/>
    <col min="8460" max="8460" width="17.7109375" customWidth="1"/>
    <col min="8462" max="8462" width="14.28515625" bestFit="1" customWidth="1"/>
    <col min="8463" max="8463" width="11.28515625" bestFit="1" customWidth="1"/>
    <col min="8464" max="8464" width="14.28515625" bestFit="1" customWidth="1"/>
    <col min="8706" max="8706" width="45.28515625" customWidth="1"/>
    <col min="8707" max="8711" width="25.7109375" customWidth="1"/>
    <col min="8712" max="8712" width="16.7109375" customWidth="1"/>
    <col min="8714" max="8714" width="15.85546875" bestFit="1" customWidth="1"/>
    <col min="8715" max="8715" width="11.28515625" bestFit="1" customWidth="1"/>
    <col min="8716" max="8716" width="17.7109375" customWidth="1"/>
    <col min="8718" max="8718" width="14.28515625" bestFit="1" customWidth="1"/>
    <col min="8719" max="8719" width="11.28515625" bestFit="1" customWidth="1"/>
    <col min="8720" max="8720" width="14.28515625" bestFit="1" customWidth="1"/>
    <col min="8962" max="8962" width="45.28515625" customWidth="1"/>
    <col min="8963" max="8967" width="25.7109375" customWidth="1"/>
    <col min="8968" max="8968" width="16.7109375" customWidth="1"/>
    <col min="8970" max="8970" width="15.85546875" bestFit="1" customWidth="1"/>
    <col min="8971" max="8971" width="11.28515625" bestFit="1" customWidth="1"/>
    <col min="8972" max="8972" width="17.7109375" customWidth="1"/>
    <col min="8974" max="8974" width="14.28515625" bestFit="1" customWidth="1"/>
    <col min="8975" max="8975" width="11.28515625" bestFit="1" customWidth="1"/>
    <col min="8976" max="8976" width="14.28515625" bestFit="1" customWidth="1"/>
    <col min="9218" max="9218" width="45.28515625" customWidth="1"/>
    <col min="9219" max="9223" width="25.7109375" customWidth="1"/>
    <col min="9224" max="9224" width="16.7109375" customWidth="1"/>
    <col min="9226" max="9226" width="15.85546875" bestFit="1" customWidth="1"/>
    <col min="9227" max="9227" width="11.28515625" bestFit="1" customWidth="1"/>
    <col min="9228" max="9228" width="17.7109375" customWidth="1"/>
    <col min="9230" max="9230" width="14.28515625" bestFit="1" customWidth="1"/>
    <col min="9231" max="9231" width="11.28515625" bestFit="1" customWidth="1"/>
    <col min="9232" max="9232" width="14.28515625" bestFit="1" customWidth="1"/>
    <col min="9474" max="9474" width="45.28515625" customWidth="1"/>
    <col min="9475" max="9479" width="25.7109375" customWidth="1"/>
    <col min="9480" max="9480" width="16.7109375" customWidth="1"/>
    <col min="9482" max="9482" width="15.85546875" bestFit="1" customWidth="1"/>
    <col min="9483" max="9483" width="11.28515625" bestFit="1" customWidth="1"/>
    <col min="9484" max="9484" width="17.7109375" customWidth="1"/>
    <col min="9486" max="9486" width="14.28515625" bestFit="1" customWidth="1"/>
    <col min="9487" max="9487" width="11.28515625" bestFit="1" customWidth="1"/>
    <col min="9488" max="9488" width="14.28515625" bestFit="1" customWidth="1"/>
    <col min="9730" max="9730" width="45.28515625" customWidth="1"/>
    <col min="9731" max="9735" width="25.7109375" customWidth="1"/>
    <col min="9736" max="9736" width="16.7109375" customWidth="1"/>
    <col min="9738" max="9738" width="15.85546875" bestFit="1" customWidth="1"/>
    <col min="9739" max="9739" width="11.28515625" bestFit="1" customWidth="1"/>
    <col min="9740" max="9740" width="17.7109375" customWidth="1"/>
    <col min="9742" max="9742" width="14.28515625" bestFit="1" customWidth="1"/>
    <col min="9743" max="9743" width="11.28515625" bestFit="1" customWidth="1"/>
    <col min="9744" max="9744" width="14.28515625" bestFit="1" customWidth="1"/>
    <col min="9986" max="9986" width="45.28515625" customWidth="1"/>
    <col min="9987" max="9991" width="25.7109375" customWidth="1"/>
    <col min="9992" max="9992" width="16.7109375" customWidth="1"/>
    <col min="9994" max="9994" width="15.85546875" bestFit="1" customWidth="1"/>
    <col min="9995" max="9995" width="11.28515625" bestFit="1" customWidth="1"/>
    <col min="9996" max="9996" width="17.7109375" customWidth="1"/>
    <col min="9998" max="9998" width="14.28515625" bestFit="1" customWidth="1"/>
    <col min="9999" max="9999" width="11.28515625" bestFit="1" customWidth="1"/>
    <col min="10000" max="10000" width="14.28515625" bestFit="1" customWidth="1"/>
    <col min="10242" max="10242" width="45.28515625" customWidth="1"/>
    <col min="10243" max="10247" width="25.7109375" customWidth="1"/>
    <col min="10248" max="10248" width="16.7109375" customWidth="1"/>
    <col min="10250" max="10250" width="15.85546875" bestFit="1" customWidth="1"/>
    <col min="10251" max="10251" width="11.28515625" bestFit="1" customWidth="1"/>
    <col min="10252" max="10252" width="17.7109375" customWidth="1"/>
    <col min="10254" max="10254" width="14.28515625" bestFit="1" customWidth="1"/>
    <col min="10255" max="10255" width="11.28515625" bestFit="1" customWidth="1"/>
    <col min="10256" max="10256" width="14.28515625" bestFit="1" customWidth="1"/>
    <col min="10498" max="10498" width="45.28515625" customWidth="1"/>
    <col min="10499" max="10503" width="25.7109375" customWidth="1"/>
    <col min="10504" max="10504" width="16.7109375" customWidth="1"/>
    <col min="10506" max="10506" width="15.85546875" bestFit="1" customWidth="1"/>
    <col min="10507" max="10507" width="11.28515625" bestFit="1" customWidth="1"/>
    <col min="10508" max="10508" width="17.7109375" customWidth="1"/>
    <col min="10510" max="10510" width="14.28515625" bestFit="1" customWidth="1"/>
    <col min="10511" max="10511" width="11.28515625" bestFit="1" customWidth="1"/>
    <col min="10512" max="10512" width="14.28515625" bestFit="1" customWidth="1"/>
    <col min="10754" max="10754" width="45.28515625" customWidth="1"/>
    <col min="10755" max="10759" width="25.7109375" customWidth="1"/>
    <col min="10760" max="10760" width="16.7109375" customWidth="1"/>
    <col min="10762" max="10762" width="15.85546875" bestFit="1" customWidth="1"/>
    <col min="10763" max="10763" width="11.28515625" bestFit="1" customWidth="1"/>
    <col min="10764" max="10764" width="17.7109375" customWidth="1"/>
    <col min="10766" max="10766" width="14.28515625" bestFit="1" customWidth="1"/>
    <col min="10767" max="10767" width="11.28515625" bestFit="1" customWidth="1"/>
    <col min="10768" max="10768" width="14.28515625" bestFit="1" customWidth="1"/>
    <col min="11010" max="11010" width="45.28515625" customWidth="1"/>
    <col min="11011" max="11015" width="25.7109375" customWidth="1"/>
    <col min="11016" max="11016" width="16.7109375" customWidth="1"/>
    <col min="11018" max="11018" width="15.85546875" bestFit="1" customWidth="1"/>
    <col min="11019" max="11019" width="11.28515625" bestFit="1" customWidth="1"/>
    <col min="11020" max="11020" width="17.7109375" customWidth="1"/>
    <col min="11022" max="11022" width="14.28515625" bestFit="1" customWidth="1"/>
    <col min="11023" max="11023" width="11.28515625" bestFit="1" customWidth="1"/>
    <col min="11024" max="11024" width="14.28515625" bestFit="1" customWidth="1"/>
    <col min="11266" max="11266" width="45.28515625" customWidth="1"/>
    <col min="11267" max="11271" width="25.7109375" customWidth="1"/>
    <col min="11272" max="11272" width="16.7109375" customWidth="1"/>
    <col min="11274" max="11274" width="15.85546875" bestFit="1" customWidth="1"/>
    <col min="11275" max="11275" width="11.28515625" bestFit="1" customWidth="1"/>
    <col min="11276" max="11276" width="17.7109375" customWidth="1"/>
    <col min="11278" max="11278" width="14.28515625" bestFit="1" customWidth="1"/>
    <col min="11279" max="11279" width="11.28515625" bestFit="1" customWidth="1"/>
    <col min="11280" max="11280" width="14.28515625" bestFit="1" customWidth="1"/>
    <col min="11522" max="11522" width="45.28515625" customWidth="1"/>
    <col min="11523" max="11527" width="25.7109375" customWidth="1"/>
    <col min="11528" max="11528" width="16.7109375" customWidth="1"/>
    <col min="11530" max="11530" width="15.85546875" bestFit="1" customWidth="1"/>
    <col min="11531" max="11531" width="11.28515625" bestFit="1" customWidth="1"/>
    <col min="11532" max="11532" width="17.7109375" customWidth="1"/>
    <col min="11534" max="11534" width="14.28515625" bestFit="1" customWidth="1"/>
    <col min="11535" max="11535" width="11.28515625" bestFit="1" customWidth="1"/>
    <col min="11536" max="11536" width="14.28515625" bestFit="1" customWidth="1"/>
    <col min="11778" max="11778" width="45.28515625" customWidth="1"/>
    <col min="11779" max="11783" width="25.7109375" customWidth="1"/>
    <col min="11784" max="11784" width="16.7109375" customWidth="1"/>
    <col min="11786" max="11786" width="15.85546875" bestFit="1" customWidth="1"/>
    <col min="11787" max="11787" width="11.28515625" bestFit="1" customWidth="1"/>
    <col min="11788" max="11788" width="17.7109375" customWidth="1"/>
    <col min="11790" max="11790" width="14.28515625" bestFit="1" customWidth="1"/>
    <col min="11791" max="11791" width="11.28515625" bestFit="1" customWidth="1"/>
    <col min="11792" max="11792" width="14.28515625" bestFit="1" customWidth="1"/>
    <col min="12034" max="12034" width="45.28515625" customWidth="1"/>
    <col min="12035" max="12039" width="25.7109375" customWidth="1"/>
    <col min="12040" max="12040" width="16.7109375" customWidth="1"/>
    <col min="12042" max="12042" width="15.85546875" bestFit="1" customWidth="1"/>
    <col min="12043" max="12043" width="11.28515625" bestFit="1" customWidth="1"/>
    <col min="12044" max="12044" width="17.7109375" customWidth="1"/>
    <col min="12046" max="12046" width="14.28515625" bestFit="1" customWidth="1"/>
    <col min="12047" max="12047" width="11.28515625" bestFit="1" customWidth="1"/>
    <col min="12048" max="12048" width="14.28515625" bestFit="1" customWidth="1"/>
    <col min="12290" max="12290" width="45.28515625" customWidth="1"/>
    <col min="12291" max="12295" width="25.7109375" customWidth="1"/>
    <col min="12296" max="12296" width="16.7109375" customWidth="1"/>
    <col min="12298" max="12298" width="15.85546875" bestFit="1" customWidth="1"/>
    <col min="12299" max="12299" width="11.28515625" bestFit="1" customWidth="1"/>
    <col min="12300" max="12300" width="17.7109375" customWidth="1"/>
    <col min="12302" max="12302" width="14.28515625" bestFit="1" customWidth="1"/>
    <col min="12303" max="12303" width="11.28515625" bestFit="1" customWidth="1"/>
    <col min="12304" max="12304" width="14.28515625" bestFit="1" customWidth="1"/>
    <col min="12546" max="12546" width="45.28515625" customWidth="1"/>
    <col min="12547" max="12551" width="25.7109375" customWidth="1"/>
    <col min="12552" max="12552" width="16.7109375" customWidth="1"/>
    <col min="12554" max="12554" width="15.85546875" bestFit="1" customWidth="1"/>
    <col min="12555" max="12555" width="11.28515625" bestFit="1" customWidth="1"/>
    <col min="12556" max="12556" width="17.7109375" customWidth="1"/>
    <col min="12558" max="12558" width="14.28515625" bestFit="1" customWidth="1"/>
    <col min="12559" max="12559" width="11.28515625" bestFit="1" customWidth="1"/>
    <col min="12560" max="12560" width="14.28515625" bestFit="1" customWidth="1"/>
    <col min="12802" max="12802" width="45.28515625" customWidth="1"/>
    <col min="12803" max="12807" width="25.7109375" customWidth="1"/>
    <col min="12808" max="12808" width="16.7109375" customWidth="1"/>
    <col min="12810" max="12810" width="15.85546875" bestFit="1" customWidth="1"/>
    <col min="12811" max="12811" width="11.28515625" bestFit="1" customWidth="1"/>
    <col min="12812" max="12812" width="17.7109375" customWidth="1"/>
    <col min="12814" max="12814" width="14.28515625" bestFit="1" customWidth="1"/>
    <col min="12815" max="12815" width="11.28515625" bestFit="1" customWidth="1"/>
    <col min="12816" max="12816" width="14.28515625" bestFit="1" customWidth="1"/>
    <col min="13058" max="13058" width="45.28515625" customWidth="1"/>
    <col min="13059" max="13063" width="25.7109375" customWidth="1"/>
    <col min="13064" max="13064" width="16.7109375" customWidth="1"/>
    <col min="13066" max="13066" width="15.85546875" bestFit="1" customWidth="1"/>
    <col min="13067" max="13067" width="11.28515625" bestFit="1" customWidth="1"/>
    <col min="13068" max="13068" width="17.7109375" customWidth="1"/>
    <col min="13070" max="13070" width="14.28515625" bestFit="1" customWidth="1"/>
    <col min="13071" max="13071" width="11.28515625" bestFit="1" customWidth="1"/>
    <col min="13072" max="13072" width="14.28515625" bestFit="1" customWidth="1"/>
    <col min="13314" max="13314" width="45.28515625" customWidth="1"/>
    <col min="13315" max="13319" width="25.7109375" customWidth="1"/>
    <col min="13320" max="13320" width="16.7109375" customWidth="1"/>
    <col min="13322" max="13322" width="15.85546875" bestFit="1" customWidth="1"/>
    <col min="13323" max="13323" width="11.28515625" bestFit="1" customWidth="1"/>
    <col min="13324" max="13324" width="17.7109375" customWidth="1"/>
    <col min="13326" max="13326" width="14.28515625" bestFit="1" customWidth="1"/>
    <col min="13327" max="13327" width="11.28515625" bestFit="1" customWidth="1"/>
    <col min="13328" max="13328" width="14.28515625" bestFit="1" customWidth="1"/>
    <col min="13570" max="13570" width="45.28515625" customWidth="1"/>
    <col min="13571" max="13575" width="25.7109375" customWidth="1"/>
    <col min="13576" max="13576" width="16.7109375" customWidth="1"/>
    <col min="13578" max="13578" width="15.85546875" bestFit="1" customWidth="1"/>
    <col min="13579" max="13579" width="11.28515625" bestFit="1" customWidth="1"/>
    <col min="13580" max="13580" width="17.7109375" customWidth="1"/>
    <col min="13582" max="13582" width="14.28515625" bestFit="1" customWidth="1"/>
    <col min="13583" max="13583" width="11.28515625" bestFit="1" customWidth="1"/>
    <col min="13584" max="13584" width="14.28515625" bestFit="1" customWidth="1"/>
    <col min="13826" max="13826" width="45.28515625" customWidth="1"/>
    <col min="13827" max="13831" width="25.7109375" customWidth="1"/>
    <col min="13832" max="13832" width="16.7109375" customWidth="1"/>
    <col min="13834" max="13834" width="15.85546875" bestFit="1" customWidth="1"/>
    <col min="13835" max="13835" width="11.28515625" bestFit="1" customWidth="1"/>
    <col min="13836" max="13836" width="17.7109375" customWidth="1"/>
    <col min="13838" max="13838" width="14.28515625" bestFit="1" customWidth="1"/>
    <col min="13839" max="13839" width="11.28515625" bestFit="1" customWidth="1"/>
    <col min="13840" max="13840" width="14.28515625" bestFit="1" customWidth="1"/>
    <col min="14082" max="14082" width="45.28515625" customWidth="1"/>
    <col min="14083" max="14087" width="25.7109375" customWidth="1"/>
    <col min="14088" max="14088" width="16.7109375" customWidth="1"/>
    <col min="14090" max="14090" width="15.85546875" bestFit="1" customWidth="1"/>
    <col min="14091" max="14091" width="11.28515625" bestFit="1" customWidth="1"/>
    <col min="14092" max="14092" width="17.7109375" customWidth="1"/>
    <col min="14094" max="14094" width="14.28515625" bestFit="1" customWidth="1"/>
    <col min="14095" max="14095" width="11.28515625" bestFit="1" customWidth="1"/>
    <col min="14096" max="14096" width="14.28515625" bestFit="1" customWidth="1"/>
    <col min="14338" max="14338" width="45.28515625" customWidth="1"/>
    <col min="14339" max="14343" width="25.7109375" customWidth="1"/>
    <col min="14344" max="14344" width="16.7109375" customWidth="1"/>
    <col min="14346" max="14346" width="15.85546875" bestFit="1" customWidth="1"/>
    <col min="14347" max="14347" width="11.28515625" bestFit="1" customWidth="1"/>
    <col min="14348" max="14348" width="17.7109375" customWidth="1"/>
    <col min="14350" max="14350" width="14.28515625" bestFit="1" customWidth="1"/>
    <col min="14351" max="14351" width="11.28515625" bestFit="1" customWidth="1"/>
    <col min="14352" max="14352" width="14.28515625" bestFit="1" customWidth="1"/>
    <col min="14594" max="14594" width="45.28515625" customWidth="1"/>
    <col min="14595" max="14599" width="25.7109375" customWidth="1"/>
    <col min="14600" max="14600" width="16.7109375" customWidth="1"/>
    <col min="14602" max="14602" width="15.85546875" bestFit="1" customWidth="1"/>
    <col min="14603" max="14603" width="11.28515625" bestFit="1" customWidth="1"/>
    <col min="14604" max="14604" width="17.7109375" customWidth="1"/>
    <col min="14606" max="14606" width="14.28515625" bestFit="1" customWidth="1"/>
    <col min="14607" max="14607" width="11.28515625" bestFit="1" customWidth="1"/>
    <col min="14608" max="14608" width="14.28515625" bestFit="1" customWidth="1"/>
    <col min="14850" max="14850" width="45.28515625" customWidth="1"/>
    <col min="14851" max="14855" width="25.7109375" customWidth="1"/>
    <col min="14856" max="14856" width="16.7109375" customWidth="1"/>
    <col min="14858" max="14858" width="15.85546875" bestFit="1" customWidth="1"/>
    <col min="14859" max="14859" width="11.28515625" bestFit="1" customWidth="1"/>
    <col min="14860" max="14860" width="17.7109375" customWidth="1"/>
    <col min="14862" max="14862" width="14.28515625" bestFit="1" customWidth="1"/>
    <col min="14863" max="14863" width="11.28515625" bestFit="1" customWidth="1"/>
    <col min="14864" max="14864" width="14.28515625" bestFit="1" customWidth="1"/>
    <col min="15106" max="15106" width="45.28515625" customWidth="1"/>
    <col min="15107" max="15111" width="25.7109375" customWidth="1"/>
    <col min="15112" max="15112" width="16.7109375" customWidth="1"/>
    <col min="15114" max="15114" width="15.85546875" bestFit="1" customWidth="1"/>
    <col min="15115" max="15115" width="11.28515625" bestFit="1" customWidth="1"/>
    <col min="15116" max="15116" width="17.7109375" customWidth="1"/>
    <col min="15118" max="15118" width="14.28515625" bestFit="1" customWidth="1"/>
    <col min="15119" max="15119" width="11.28515625" bestFit="1" customWidth="1"/>
    <col min="15120" max="15120" width="14.28515625" bestFit="1" customWidth="1"/>
    <col min="15362" max="15362" width="45.28515625" customWidth="1"/>
    <col min="15363" max="15367" width="25.7109375" customWidth="1"/>
    <col min="15368" max="15368" width="16.7109375" customWidth="1"/>
    <col min="15370" max="15370" width="15.85546875" bestFit="1" customWidth="1"/>
    <col min="15371" max="15371" width="11.28515625" bestFit="1" customWidth="1"/>
    <col min="15372" max="15372" width="17.7109375" customWidth="1"/>
    <col min="15374" max="15374" width="14.28515625" bestFit="1" customWidth="1"/>
    <col min="15375" max="15375" width="11.28515625" bestFit="1" customWidth="1"/>
    <col min="15376" max="15376" width="14.28515625" bestFit="1" customWidth="1"/>
    <col min="15618" max="15618" width="45.28515625" customWidth="1"/>
    <col min="15619" max="15623" width="25.7109375" customWidth="1"/>
    <col min="15624" max="15624" width="16.7109375" customWidth="1"/>
    <col min="15626" max="15626" width="15.85546875" bestFit="1" customWidth="1"/>
    <col min="15627" max="15627" width="11.28515625" bestFit="1" customWidth="1"/>
    <col min="15628" max="15628" width="17.7109375" customWidth="1"/>
    <col min="15630" max="15630" width="14.28515625" bestFit="1" customWidth="1"/>
    <col min="15631" max="15631" width="11.28515625" bestFit="1" customWidth="1"/>
    <col min="15632" max="15632" width="14.28515625" bestFit="1" customWidth="1"/>
    <col min="15874" max="15874" width="45.28515625" customWidth="1"/>
    <col min="15875" max="15879" width="25.7109375" customWidth="1"/>
    <col min="15880" max="15880" width="16.7109375" customWidth="1"/>
    <col min="15882" max="15882" width="15.85546875" bestFit="1" customWidth="1"/>
    <col min="15883" max="15883" width="11.28515625" bestFit="1" customWidth="1"/>
    <col min="15884" max="15884" width="17.7109375" customWidth="1"/>
    <col min="15886" max="15886" width="14.28515625" bestFit="1" customWidth="1"/>
    <col min="15887" max="15887" width="11.28515625" bestFit="1" customWidth="1"/>
    <col min="15888" max="15888" width="14.28515625" bestFit="1" customWidth="1"/>
    <col min="16130" max="16130" width="45.28515625" customWidth="1"/>
    <col min="16131" max="16135" width="25.7109375" customWidth="1"/>
    <col min="16136" max="16136" width="16.7109375" customWidth="1"/>
    <col min="16138" max="16138" width="15.85546875" bestFit="1" customWidth="1"/>
    <col min="16139" max="16139" width="11.28515625" bestFit="1" customWidth="1"/>
    <col min="16140" max="16140" width="17.7109375" customWidth="1"/>
    <col min="16142" max="16142" width="14.28515625" bestFit="1" customWidth="1"/>
    <col min="16143" max="16143" width="11.28515625" bestFit="1" customWidth="1"/>
    <col min="16144" max="16144" width="14.28515625" bestFit="1" customWidth="1"/>
  </cols>
  <sheetData>
    <row r="1" spans="2:36" ht="13.5" thickBot="1" x14ac:dyDescent="0.25"/>
    <row r="2" spans="2:36" ht="21" customHeight="1" thickBot="1" x14ac:dyDescent="0.35">
      <c r="B2" s="413" t="s">
        <v>214</v>
      </c>
      <c r="C2" s="414"/>
      <c r="D2" s="414"/>
      <c r="E2" s="414"/>
      <c r="F2" s="414"/>
      <c r="G2" s="414"/>
      <c r="H2" s="414"/>
      <c r="I2" s="415"/>
      <c r="J2" s="416"/>
      <c r="K2" s="416"/>
      <c r="M2" s="2" t="s">
        <v>215</v>
      </c>
    </row>
    <row r="3" spans="2:36" ht="13.5" thickBot="1" x14ac:dyDescent="0.25">
      <c r="B3" s="417"/>
      <c r="C3" s="418"/>
      <c r="D3" s="419"/>
      <c r="E3" s="420"/>
      <c r="F3" s="420"/>
      <c r="G3" s="420"/>
      <c r="H3" s="420"/>
      <c r="I3" s="421"/>
      <c r="J3" s="422"/>
      <c r="K3" s="422"/>
      <c r="L3" s="423"/>
      <c r="M3" s="2" t="s">
        <v>216</v>
      </c>
    </row>
    <row r="4" spans="2:36" x14ac:dyDescent="0.2">
      <c r="B4" s="424" t="s">
        <v>6</v>
      </c>
      <c r="C4" s="425" t="s">
        <v>7</v>
      </c>
      <c r="D4" s="425"/>
      <c r="E4" s="426"/>
      <c r="F4" s="426"/>
      <c r="G4" s="426"/>
      <c r="H4" s="427" t="s">
        <v>8</v>
      </c>
      <c r="I4" s="428">
        <v>0.69289999999999996</v>
      </c>
      <c r="J4" s="429"/>
      <c r="K4" s="429"/>
      <c r="L4" s="430"/>
      <c r="M4" s="431"/>
    </row>
    <row r="5" spans="2:36" x14ac:dyDescent="0.2">
      <c r="B5" s="432" t="s">
        <v>10</v>
      </c>
      <c r="C5" t="s">
        <v>11</v>
      </c>
      <c r="E5" s="433"/>
      <c r="F5" s="433"/>
      <c r="G5" s="433"/>
      <c r="H5" s="31" t="s">
        <v>12</v>
      </c>
      <c r="I5" s="434">
        <v>9565</v>
      </c>
      <c r="J5" s="433"/>
      <c r="K5" s="433"/>
      <c r="L5" s="435"/>
      <c r="M5" s="435"/>
    </row>
    <row r="6" spans="2:36" x14ac:dyDescent="0.2">
      <c r="B6" s="432" t="s">
        <v>14</v>
      </c>
      <c r="C6" t="s">
        <v>15</v>
      </c>
      <c r="D6" s="436"/>
      <c r="E6" s="437"/>
      <c r="F6" s="437"/>
      <c r="G6" s="437"/>
      <c r="H6" s="438" t="s">
        <v>16</v>
      </c>
      <c r="I6" s="439">
        <v>0.20699999999999999</v>
      </c>
      <c r="J6" s="35"/>
    </row>
    <row r="7" spans="2:36" ht="12.75" customHeight="1" thickBot="1" x14ac:dyDescent="0.25">
      <c r="B7" s="440"/>
      <c r="C7" s="441"/>
      <c r="D7" s="441"/>
      <c r="E7" s="442"/>
      <c r="F7" s="442"/>
      <c r="G7" s="443"/>
      <c r="H7" s="441" t="s">
        <v>242</v>
      </c>
      <c r="I7" s="444" t="s">
        <v>242</v>
      </c>
      <c r="J7" s="445"/>
    </row>
    <row r="8" spans="2:36" x14ac:dyDescent="0.2">
      <c r="B8" s="446" t="s">
        <v>18</v>
      </c>
      <c r="C8" s="447" t="s">
        <v>20</v>
      </c>
      <c r="D8" s="448">
        <f>LARGE(D9:G9,1)</f>
        <v>90</v>
      </c>
      <c r="E8" s="449"/>
      <c r="F8" s="449"/>
      <c r="G8" s="450"/>
      <c r="H8" s="451" t="str">
        <f>"TOTAL EXECUTADO (100%), AOS "&amp;$D$8&amp;" DIAS"</f>
        <v>TOTAL EXECUTADO (100%), AOS 90 DIAS</v>
      </c>
      <c r="I8" s="452"/>
      <c r="T8" s="453"/>
      <c r="AJ8" s="453"/>
    </row>
    <row r="9" spans="2:36" ht="59.25" customHeight="1" thickBot="1" x14ac:dyDescent="0.25">
      <c r="B9" s="454"/>
      <c r="C9" s="455"/>
      <c r="D9" s="456">
        <v>30</v>
      </c>
      <c r="E9" s="456">
        <f>D9+30</f>
        <v>60</v>
      </c>
      <c r="F9" s="456">
        <f>E9+30</f>
        <v>90</v>
      </c>
      <c r="G9" s="457"/>
      <c r="H9" s="458"/>
      <c r="I9" s="459"/>
      <c r="T9" s="436"/>
      <c r="AJ9" s="436"/>
    </row>
    <row r="10" spans="2:36" x14ac:dyDescent="0.2">
      <c r="B10" s="460">
        <v>1</v>
      </c>
      <c r="C10" s="461" t="s">
        <v>33</v>
      </c>
      <c r="D10" s="462">
        <f>$H10*D11</f>
        <v>13295.34</v>
      </c>
      <c r="E10" s="462">
        <f>$H10*E11</f>
        <v>6647.67</v>
      </c>
      <c r="F10" s="462">
        <f>$H10*F11</f>
        <v>2215.8900000000003</v>
      </c>
      <c r="G10" s="462"/>
      <c r="H10" s="463">
        <v>22158.9</v>
      </c>
      <c r="I10" s="464"/>
      <c r="J10" s="465">
        <f>SUM(D10:G10)</f>
        <v>22158.9</v>
      </c>
    </row>
    <row r="11" spans="2:36" x14ac:dyDescent="0.2">
      <c r="B11" s="466"/>
      <c r="C11" s="467" t="s">
        <v>217</v>
      </c>
      <c r="D11" s="468">
        <v>0.6</v>
      </c>
      <c r="E11" s="468">
        <v>0.3</v>
      </c>
      <c r="F11" s="468">
        <v>0.1</v>
      </c>
      <c r="G11" s="468"/>
      <c r="H11" s="469">
        <f>SUM(D11:G11)</f>
        <v>0.99999999999999989</v>
      </c>
      <c r="I11" s="470"/>
      <c r="J11" s="471">
        <f>SUM(D11:G11)</f>
        <v>0.99999999999999989</v>
      </c>
    </row>
    <row r="12" spans="2:36" x14ac:dyDescent="0.2">
      <c r="B12" s="472"/>
      <c r="D12" s="473"/>
      <c r="E12" s="473"/>
      <c r="F12" s="473"/>
      <c r="G12" s="473"/>
      <c r="H12" s="474"/>
      <c r="I12" s="475"/>
    </row>
    <row r="13" spans="2:36" x14ac:dyDescent="0.2">
      <c r="B13" s="78">
        <f>B10+1</f>
        <v>2</v>
      </c>
      <c r="C13" s="467" t="s">
        <v>37</v>
      </c>
      <c r="D13" s="476">
        <f>$H13*D14</f>
        <v>4052.07</v>
      </c>
      <c r="E13" s="476">
        <f>$H13*E14</f>
        <v>0</v>
      </c>
      <c r="F13" s="476">
        <f>$H13*F14</f>
        <v>0</v>
      </c>
      <c r="G13" s="477"/>
      <c r="H13" s="478">
        <v>4052.07</v>
      </c>
      <c r="I13" s="479"/>
      <c r="J13" s="465">
        <f>SUM(D13:G13)</f>
        <v>4052.07</v>
      </c>
    </row>
    <row r="14" spans="2:36" x14ac:dyDescent="0.2">
      <c r="B14" s="466"/>
      <c r="C14" s="480" t="s">
        <v>217</v>
      </c>
      <c r="D14" s="481">
        <v>1</v>
      </c>
      <c r="E14" s="481"/>
      <c r="F14" s="481"/>
      <c r="G14" s="481"/>
      <c r="H14" s="482">
        <f>SUM(D14:G14)</f>
        <v>1</v>
      </c>
      <c r="I14" s="483"/>
      <c r="J14" s="471">
        <f>SUM(D14:G14)</f>
        <v>1</v>
      </c>
    </row>
    <row r="15" spans="2:36" x14ac:dyDescent="0.2">
      <c r="B15" s="484"/>
      <c r="C15" s="485" t="s">
        <v>40</v>
      </c>
      <c r="D15" s="486"/>
      <c r="E15" s="486"/>
      <c r="F15" s="486"/>
      <c r="G15" s="486"/>
      <c r="H15" s="487"/>
      <c r="I15" s="488"/>
    </row>
    <row r="16" spans="2:36" x14ac:dyDescent="0.2">
      <c r="B16" s="78">
        <f>B13+1</f>
        <v>3</v>
      </c>
      <c r="C16" s="467" t="s">
        <v>41</v>
      </c>
      <c r="D16" s="476">
        <f>$H16*D17</f>
        <v>5951.77</v>
      </c>
      <c r="E16" s="476">
        <f>$H16*E17</f>
        <v>0</v>
      </c>
      <c r="F16" s="476">
        <f>$H16*F17</f>
        <v>0</v>
      </c>
      <c r="G16" s="477"/>
      <c r="H16" s="478">
        <v>5951.77</v>
      </c>
      <c r="I16" s="479"/>
      <c r="J16" s="465">
        <f>SUM(D16:G16)</f>
        <v>5951.77</v>
      </c>
    </row>
    <row r="17" spans="2:10" x14ac:dyDescent="0.2">
      <c r="B17" s="466"/>
      <c r="C17" s="467" t="s">
        <v>217</v>
      </c>
      <c r="D17" s="468">
        <v>1</v>
      </c>
      <c r="E17" s="468"/>
      <c r="F17" s="468"/>
      <c r="G17" s="468"/>
      <c r="H17" s="469">
        <f>SUM(D17:G17)</f>
        <v>1</v>
      </c>
      <c r="I17" s="470"/>
      <c r="J17" s="471">
        <f>SUM(D17:G17)</f>
        <v>1</v>
      </c>
    </row>
    <row r="18" spans="2:10" x14ac:dyDescent="0.2">
      <c r="B18" s="472"/>
      <c r="D18" s="473"/>
      <c r="E18" s="473"/>
      <c r="F18" s="473"/>
      <c r="G18" s="473"/>
      <c r="H18" s="474"/>
      <c r="I18" s="475"/>
    </row>
    <row r="19" spans="2:10" x14ac:dyDescent="0.2">
      <c r="B19" s="78">
        <f>B16+1</f>
        <v>4</v>
      </c>
      <c r="C19" s="467" t="s">
        <v>43</v>
      </c>
      <c r="D19" s="476">
        <f>$H19*D20</f>
        <v>7301.95</v>
      </c>
      <c r="E19" s="476">
        <f>$H19*E20</f>
        <v>0</v>
      </c>
      <c r="F19" s="476">
        <f>$H19*F20</f>
        <v>0</v>
      </c>
      <c r="G19" s="477"/>
      <c r="H19" s="478">
        <v>7301.95</v>
      </c>
      <c r="I19" s="479"/>
      <c r="J19" s="465">
        <f>SUM(D19:G19)</f>
        <v>7301.95</v>
      </c>
    </row>
    <row r="20" spans="2:10" x14ac:dyDescent="0.2">
      <c r="B20" s="466"/>
      <c r="C20" s="467" t="s">
        <v>217</v>
      </c>
      <c r="D20" s="468">
        <v>1</v>
      </c>
      <c r="E20" s="468"/>
      <c r="F20" s="468"/>
      <c r="G20" s="468"/>
      <c r="H20" s="469">
        <f>SUM(D20:G20)</f>
        <v>1</v>
      </c>
      <c r="I20" s="470"/>
      <c r="J20" s="471">
        <f>SUM(D20:G20)</f>
        <v>1</v>
      </c>
    </row>
    <row r="21" spans="2:10" x14ac:dyDescent="0.2">
      <c r="B21" s="472"/>
      <c r="D21" s="473"/>
      <c r="E21" s="473"/>
      <c r="F21" s="473"/>
      <c r="G21" s="473"/>
      <c r="H21" s="474"/>
      <c r="I21" s="475"/>
    </row>
    <row r="22" spans="2:10" x14ac:dyDescent="0.2">
      <c r="B22" s="78">
        <f>B19+1</f>
        <v>5</v>
      </c>
      <c r="C22" s="467" t="s">
        <v>45</v>
      </c>
      <c r="D22" s="476">
        <f>$H22*D23</f>
        <v>108798.63</v>
      </c>
      <c r="E22" s="476">
        <f>$H22*E23</f>
        <v>0</v>
      </c>
      <c r="F22" s="476">
        <f>$H22*F23</f>
        <v>0</v>
      </c>
      <c r="G22" s="477"/>
      <c r="H22" s="478">
        <v>108798.63</v>
      </c>
      <c r="I22" s="479"/>
      <c r="J22" s="465">
        <f>SUM(D22:G22)</f>
        <v>108798.63</v>
      </c>
    </row>
    <row r="23" spans="2:10" x14ac:dyDescent="0.2">
      <c r="B23" s="466"/>
      <c r="C23" s="467" t="s">
        <v>217</v>
      </c>
      <c r="D23" s="468">
        <v>1</v>
      </c>
      <c r="E23" s="468"/>
      <c r="F23" s="468"/>
      <c r="G23" s="468"/>
      <c r="H23" s="469">
        <f>SUM(D23:G23)</f>
        <v>1</v>
      </c>
      <c r="I23" s="470"/>
      <c r="J23" s="471">
        <f>SUM(D23:G23)</f>
        <v>1</v>
      </c>
    </row>
    <row r="24" spans="2:10" x14ac:dyDescent="0.2">
      <c r="B24" s="472"/>
      <c r="D24" s="473"/>
      <c r="E24" s="473"/>
      <c r="F24" s="473"/>
      <c r="G24" s="473"/>
      <c r="H24" s="474"/>
      <c r="I24" s="475"/>
    </row>
    <row r="25" spans="2:10" x14ac:dyDescent="0.2">
      <c r="B25" s="78">
        <f>B22+1</f>
        <v>6</v>
      </c>
      <c r="C25" s="467" t="s">
        <v>47</v>
      </c>
      <c r="D25" s="476">
        <f>$H25*D26</f>
        <v>7301.95</v>
      </c>
      <c r="E25" s="476">
        <f>$H25*E26</f>
        <v>0</v>
      </c>
      <c r="F25" s="476">
        <f>$H25*F26</f>
        <v>0</v>
      </c>
      <c r="G25" s="477"/>
      <c r="H25" s="478">
        <v>7301.95</v>
      </c>
      <c r="I25" s="479"/>
      <c r="J25" s="465">
        <f>SUM(D25:G25)</f>
        <v>7301.95</v>
      </c>
    </row>
    <row r="26" spans="2:10" x14ac:dyDescent="0.2">
      <c r="B26" s="466"/>
      <c r="C26" s="467" t="s">
        <v>217</v>
      </c>
      <c r="D26" s="468">
        <v>1</v>
      </c>
      <c r="E26" s="468"/>
      <c r="F26" s="468"/>
      <c r="G26" s="468"/>
      <c r="H26" s="469">
        <f>SUM(D26:G26)</f>
        <v>1</v>
      </c>
      <c r="I26" s="470"/>
      <c r="J26" s="471">
        <f>SUM(D26:G26)</f>
        <v>1</v>
      </c>
    </row>
    <row r="27" spans="2:10" x14ac:dyDescent="0.2">
      <c r="B27" s="472"/>
      <c r="D27" s="473"/>
      <c r="E27" s="473"/>
      <c r="F27" s="473"/>
      <c r="G27" s="473"/>
      <c r="H27" s="474"/>
      <c r="I27" s="475"/>
    </row>
    <row r="28" spans="2:10" x14ac:dyDescent="0.2">
      <c r="B28" s="78">
        <f>B25+1</f>
        <v>7</v>
      </c>
      <c r="C28" s="467" t="s">
        <v>48</v>
      </c>
      <c r="D28" s="476">
        <f>$H28*D29</f>
        <v>117827.53</v>
      </c>
      <c r="E28" s="476">
        <f>$H28*E29</f>
        <v>0</v>
      </c>
      <c r="F28" s="476">
        <f>$H28*F29</f>
        <v>0</v>
      </c>
      <c r="G28" s="477"/>
      <c r="H28" s="478">
        <v>117827.53</v>
      </c>
      <c r="I28" s="479"/>
      <c r="J28" s="465">
        <f>SUM(D28:G28)</f>
        <v>117827.53</v>
      </c>
    </row>
    <row r="29" spans="2:10" x14ac:dyDescent="0.2">
      <c r="B29" s="466"/>
      <c r="C29" s="467" t="s">
        <v>217</v>
      </c>
      <c r="D29" s="468">
        <v>1</v>
      </c>
      <c r="E29" s="468"/>
      <c r="F29" s="468"/>
      <c r="G29" s="468"/>
      <c r="H29" s="469">
        <f>SUM(D29:G29)</f>
        <v>1</v>
      </c>
      <c r="I29" s="470"/>
      <c r="J29" s="471">
        <f>SUM(D29:G29)</f>
        <v>1</v>
      </c>
    </row>
    <row r="30" spans="2:10" x14ac:dyDescent="0.2">
      <c r="B30" s="472"/>
      <c r="D30" s="473"/>
      <c r="E30" s="473"/>
      <c r="F30" s="473"/>
      <c r="G30" s="473"/>
      <c r="H30" s="474"/>
      <c r="I30" s="475"/>
    </row>
    <row r="31" spans="2:10" x14ac:dyDescent="0.2">
      <c r="B31" s="78">
        <f>B28+1</f>
        <v>8</v>
      </c>
      <c r="C31" s="467" t="s">
        <v>50</v>
      </c>
      <c r="D31" s="476">
        <f>$H31*D32</f>
        <v>0</v>
      </c>
      <c r="E31" s="476">
        <f>$H31*E32</f>
        <v>0</v>
      </c>
      <c r="F31" s="476">
        <f>$H31*F32</f>
        <v>3907.44</v>
      </c>
      <c r="G31" s="477"/>
      <c r="H31" s="478">
        <v>3907.44</v>
      </c>
      <c r="I31" s="479"/>
      <c r="J31" s="465">
        <f>SUM(D31:G31)</f>
        <v>3907.44</v>
      </c>
    </row>
    <row r="32" spans="2:10" x14ac:dyDescent="0.2">
      <c r="B32" s="466"/>
      <c r="C32" s="480" t="s">
        <v>217</v>
      </c>
      <c r="D32" s="481"/>
      <c r="E32" s="481"/>
      <c r="F32" s="481">
        <v>1</v>
      </c>
      <c r="G32" s="481"/>
      <c r="H32" s="482">
        <f>SUM(D32:G32)</f>
        <v>1</v>
      </c>
      <c r="I32" s="483"/>
      <c r="J32" s="471">
        <f>SUM(D32:G32)</f>
        <v>1</v>
      </c>
    </row>
    <row r="33" spans="2:10" x14ac:dyDescent="0.2">
      <c r="B33" s="484"/>
      <c r="C33" s="485" t="s">
        <v>51</v>
      </c>
      <c r="D33" s="486"/>
      <c r="E33" s="486"/>
      <c r="F33" s="486"/>
      <c r="G33" s="486"/>
      <c r="H33" s="487"/>
      <c r="I33" s="488"/>
    </row>
    <row r="34" spans="2:10" x14ac:dyDescent="0.2">
      <c r="B34" s="78">
        <f>B31+1</f>
        <v>9</v>
      </c>
      <c r="C34" s="467" t="s">
        <v>41</v>
      </c>
      <c r="D34" s="476">
        <f>$H34*D35</f>
        <v>5153.7700000000004</v>
      </c>
      <c r="E34" s="476">
        <f>$H34*E35</f>
        <v>0</v>
      </c>
      <c r="F34" s="476">
        <f>$H34*F35</f>
        <v>0</v>
      </c>
      <c r="G34" s="477"/>
      <c r="H34" s="478">
        <v>5153.7700000000004</v>
      </c>
      <c r="I34" s="479"/>
      <c r="J34" s="465">
        <f>SUM(D34:G34)</f>
        <v>5153.7700000000004</v>
      </c>
    </row>
    <row r="35" spans="2:10" x14ac:dyDescent="0.2">
      <c r="B35" s="466"/>
      <c r="C35" s="467" t="s">
        <v>217</v>
      </c>
      <c r="D35" s="468">
        <v>1</v>
      </c>
      <c r="E35" s="468"/>
      <c r="F35" s="468"/>
      <c r="G35" s="468"/>
      <c r="H35" s="469">
        <f>SUM(D35:G35)</f>
        <v>1</v>
      </c>
      <c r="I35" s="470"/>
      <c r="J35" s="471">
        <f>SUM(D35:G35)</f>
        <v>1</v>
      </c>
    </row>
    <row r="36" spans="2:10" x14ac:dyDescent="0.2">
      <c r="B36" s="472"/>
      <c r="D36" s="473"/>
      <c r="E36" s="473"/>
      <c r="F36" s="473"/>
      <c r="G36" s="473"/>
      <c r="H36" s="474"/>
      <c r="I36" s="475"/>
    </row>
    <row r="37" spans="2:10" x14ac:dyDescent="0.2">
      <c r="B37" s="78">
        <f>B34+1</f>
        <v>10</v>
      </c>
      <c r="C37" s="467" t="s">
        <v>43</v>
      </c>
      <c r="D37" s="476">
        <f>$H37*D38</f>
        <v>6230.63</v>
      </c>
      <c r="E37" s="476">
        <f>$H37*E38</f>
        <v>0</v>
      </c>
      <c r="F37" s="476">
        <f>$H37*F38</f>
        <v>0</v>
      </c>
      <c r="G37" s="477"/>
      <c r="H37" s="478">
        <v>6230.63</v>
      </c>
      <c r="I37" s="479"/>
      <c r="J37" s="465">
        <f>SUM(D37:G37)</f>
        <v>6230.63</v>
      </c>
    </row>
    <row r="38" spans="2:10" x14ac:dyDescent="0.2">
      <c r="B38" s="466"/>
      <c r="C38" s="467" t="s">
        <v>217</v>
      </c>
      <c r="D38" s="468">
        <v>1</v>
      </c>
      <c r="E38" s="468"/>
      <c r="F38" s="468"/>
      <c r="G38" s="468"/>
      <c r="H38" s="469">
        <f>SUM(D38:G38)</f>
        <v>1</v>
      </c>
      <c r="I38" s="470"/>
      <c r="J38" s="471">
        <f>SUM(D38:G38)</f>
        <v>1</v>
      </c>
    </row>
    <row r="39" spans="2:10" x14ac:dyDescent="0.2">
      <c r="B39" s="472"/>
      <c r="D39" s="473"/>
      <c r="E39" s="473"/>
      <c r="F39" s="473"/>
      <c r="G39" s="473"/>
      <c r="H39" s="474"/>
      <c r="I39" s="475"/>
    </row>
    <row r="40" spans="2:10" x14ac:dyDescent="0.2">
      <c r="B40" s="78">
        <f>B37+1</f>
        <v>11</v>
      </c>
      <c r="C40" s="467" t="s">
        <v>45</v>
      </c>
      <c r="D40" s="476">
        <f>$H40*D41</f>
        <v>92835.89</v>
      </c>
      <c r="E40" s="476">
        <f>$H40*E41</f>
        <v>0</v>
      </c>
      <c r="F40" s="476">
        <f>$H40*F41</f>
        <v>0</v>
      </c>
      <c r="G40" s="477"/>
      <c r="H40" s="478">
        <v>92835.89</v>
      </c>
      <c r="I40" s="479"/>
      <c r="J40" s="465">
        <f>SUM(D40:G40)</f>
        <v>92835.89</v>
      </c>
    </row>
    <row r="41" spans="2:10" x14ac:dyDescent="0.2">
      <c r="B41" s="466"/>
      <c r="C41" s="467" t="s">
        <v>217</v>
      </c>
      <c r="D41" s="468">
        <v>1</v>
      </c>
      <c r="E41" s="468"/>
      <c r="F41" s="468"/>
      <c r="G41" s="468"/>
      <c r="H41" s="469">
        <f>SUM(D41:G41)</f>
        <v>1</v>
      </c>
      <c r="I41" s="470"/>
      <c r="J41" s="471">
        <f>SUM(D41:G41)</f>
        <v>1</v>
      </c>
    </row>
    <row r="42" spans="2:10" x14ac:dyDescent="0.2">
      <c r="B42" s="472"/>
      <c r="D42" s="473"/>
      <c r="E42" s="473"/>
      <c r="F42" s="473"/>
      <c r="G42" s="473"/>
      <c r="H42" s="474"/>
      <c r="I42" s="475"/>
    </row>
    <row r="43" spans="2:10" x14ac:dyDescent="0.2">
      <c r="B43" s="78">
        <f>B40+1</f>
        <v>12</v>
      </c>
      <c r="C43" s="467" t="s">
        <v>47</v>
      </c>
      <c r="D43" s="476">
        <f>$H43*D44</f>
        <v>6230.63</v>
      </c>
      <c r="E43" s="476">
        <f>$H43*E44</f>
        <v>0</v>
      </c>
      <c r="F43" s="476">
        <f>$H43*F44</f>
        <v>0</v>
      </c>
      <c r="G43" s="477"/>
      <c r="H43" s="478">
        <v>6230.63</v>
      </c>
      <c r="I43" s="479"/>
      <c r="J43" s="465">
        <f>SUM(D43:G43)</f>
        <v>6230.63</v>
      </c>
    </row>
    <row r="44" spans="2:10" x14ac:dyDescent="0.2">
      <c r="B44" s="466"/>
      <c r="C44" s="467" t="s">
        <v>217</v>
      </c>
      <c r="D44" s="468">
        <v>1</v>
      </c>
      <c r="E44" s="468"/>
      <c r="F44" s="468"/>
      <c r="G44" s="468"/>
      <c r="H44" s="469">
        <f>SUM(D44:G44)</f>
        <v>1</v>
      </c>
      <c r="I44" s="470"/>
      <c r="J44" s="471">
        <f>SUM(D44:G44)</f>
        <v>1</v>
      </c>
    </row>
    <row r="45" spans="2:10" x14ac:dyDescent="0.2">
      <c r="B45" s="472"/>
      <c r="D45" s="473"/>
      <c r="E45" s="473"/>
      <c r="F45" s="473"/>
      <c r="G45" s="473"/>
      <c r="H45" s="474"/>
      <c r="I45" s="475"/>
    </row>
    <row r="46" spans="2:10" x14ac:dyDescent="0.2">
      <c r="B46" s="78">
        <f>B43+1</f>
        <v>13</v>
      </c>
      <c r="C46" s="467" t="s">
        <v>48</v>
      </c>
      <c r="D46" s="476">
        <f>$H46*D47</f>
        <v>100540.09</v>
      </c>
      <c r="E46" s="476">
        <f>$H46*E47</f>
        <v>0</v>
      </c>
      <c r="F46" s="476">
        <f>$H46*F47</f>
        <v>0</v>
      </c>
      <c r="G46" s="477"/>
      <c r="H46" s="478">
        <v>100540.09</v>
      </c>
      <c r="I46" s="479"/>
      <c r="J46" s="465">
        <f>SUM(D46:G46)</f>
        <v>100540.09</v>
      </c>
    </row>
    <row r="47" spans="2:10" x14ac:dyDescent="0.2">
      <c r="B47" s="466"/>
      <c r="C47" s="467" t="s">
        <v>217</v>
      </c>
      <c r="D47" s="468">
        <v>1</v>
      </c>
      <c r="E47" s="468"/>
      <c r="F47" s="468"/>
      <c r="G47" s="468"/>
      <c r="H47" s="469">
        <f>SUM(D47:G47)</f>
        <v>1</v>
      </c>
      <c r="I47" s="470"/>
      <c r="J47" s="471">
        <f>SUM(D47:G47)</f>
        <v>1</v>
      </c>
    </row>
    <row r="48" spans="2:10" x14ac:dyDescent="0.2">
      <c r="B48" s="472"/>
      <c r="D48" s="473"/>
      <c r="E48" s="473"/>
      <c r="F48" s="473"/>
      <c r="G48" s="473"/>
      <c r="H48" s="474"/>
      <c r="I48" s="475"/>
    </row>
    <row r="49" spans="2:10" x14ac:dyDescent="0.2">
      <c r="B49" s="78">
        <f>B46+1</f>
        <v>14</v>
      </c>
      <c r="C49" s="467" t="s">
        <v>50</v>
      </c>
      <c r="D49" s="476">
        <f>$H49*D50</f>
        <v>0</v>
      </c>
      <c r="E49" s="476">
        <f>$H49*E50</f>
        <v>0</v>
      </c>
      <c r="F49" s="476">
        <f>$H49*F50</f>
        <v>5803.5</v>
      </c>
      <c r="G49" s="477"/>
      <c r="H49" s="478">
        <v>5803.5</v>
      </c>
      <c r="I49" s="479"/>
      <c r="J49" s="465">
        <f>SUM(D49:G49)</f>
        <v>5803.5</v>
      </c>
    </row>
    <row r="50" spans="2:10" x14ac:dyDescent="0.2">
      <c r="B50" s="466"/>
      <c r="C50" s="480" t="s">
        <v>217</v>
      </c>
      <c r="D50" s="481"/>
      <c r="E50" s="481"/>
      <c r="F50" s="481">
        <v>1</v>
      </c>
      <c r="G50" s="481"/>
      <c r="H50" s="482">
        <f>SUM(D50:G50)</f>
        <v>1</v>
      </c>
      <c r="I50" s="483"/>
      <c r="J50" s="471">
        <f>SUM(D50:G50)</f>
        <v>1</v>
      </c>
    </row>
    <row r="51" spans="2:10" x14ac:dyDescent="0.2">
      <c r="B51" s="484"/>
      <c r="C51" s="485" t="s">
        <v>53</v>
      </c>
      <c r="D51" s="486"/>
      <c r="E51" s="486"/>
      <c r="F51" s="486"/>
      <c r="G51" s="486"/>
      <c r="H51" s="487"/>
      <c r="I51" s="488"/>
    </row>
    <row r="52" spans="2:10" x14ac:dyDescent="0.2">
      <c r="B52" s="78">
        <f>B49+1</f>
        <v>15</v>
      </c>
      <c r="C52" s="467" t="s">
        <v>41</v>
      </c>
      <c r="D52" s="476">
        <f>$H52*D53</f>
        <v>5080.2700000000004</v>
      </c>
      <c r="E52" s="476">
        <f>$H52*E53</f>
        <v>0</v>
      </c>
      <c r="F52" s="476">
        <f>$H52*F53</f>
        <v>0</v>
      </c>
      <c r="G52" s="477"/>
      <c r="H52" s="478">
        <v>5080.2700000000004</v>
      </c>
      <c r="I52" s="479"/>
      <c r="J52" s="465">
        <f>SUM(D52:G52)</f>
        <v>5080.2700000000004</v>
      </c>
    </row>
    <row r="53" spans="2:10" x14ac:dyDescent="0.2">
      <c r="B53" s="466"/>
      <c r="C53" s="467" t="s">
        <v>217</v>
      </c>
      <c r="D53" s="468">
        <v>1</v>
      </c>
      <c r="E53" s="468"/>
      <c r="F53" s="468"/>
      <c r="G53" s="468"/>
      <c r="H53" s="469">
        <f>SUM(D53:G53)</f>
        <v>1</v>
      </c>
      <c r="I53" s="470"/>
      <c r="J53" s="471">
        <f>SUM(D53:G53)</f>
        <v>1</v>
      </c>
    </row>
    <row r="54" spans="2:10" x14ac:dyDescent="0.2">
      <c r="B54" s="472"/>
      <c r="D54" s="473"/>
      <c r="E54" s="473"/>
      <c r="F54" s="473"/>
      <c r="G54" s="473"/>
      <c r="H54" s="474"/>
      <c r="I54" s="475"/>
    </row>
    <row r="55" spans="2:10" x14ac:dyDescent="0.2">
      <c r="B55" s="78">
        <f>B52+1</f>
        <v>16</v>
      </c>
      <c r="C55" s="467" t="s">
        <v>43</v>
      </c>
      <c r="D55" s="476">
        <f>$H55*D56</f>
        <v>6131.9400000000005</v>
      </c>
      <c r="E55" s="476">
        <f>$H55*E56</f>
        <v>0</v>
      </c>
      <c r="F55" s="476">
        <f>$H55*F56</f>
        <v>0</v>
      </c>
      <c r="G55" s="477"/>
      <c r="H55" s="478">
        <v>6131.9400000000005</v>
      </c>
      <c r="I55" s="479"/>
      <c r="J55" s="465">
        <f>SUM(D55:G55)</f>
        <v>6131.9400000000005</v>
      </c>
    </row>
    <row r="56" spans="2:10" x14ac:dyDescent="0.2">
      <c r="B56" s="466"/>
      <c r="C56" s="467" t="s">
        <v>217</v>
      </c>
      <c r="D56" s="468">
        <v>1</v>
      </c>
      <c r="E56" s="468"/>
      <c r="F56" s="468"/>
      <c r="G56" s="468"/>
      <c r="H56" s="469">
        <f>SUM(D56:G56)</f>
        <v>1</v>
      </c>
      <c r="I56" s="470"/>
      <c r="J56" s="471">
        <f>SUM(D56:G56)</f>
        <v>1</v>
      </c>
    </row>
    <row r="57" spans="2:10" x14ac:dyDescent="0.2">
      <c r="B57" s="472"/>
      <c r="D57" s="473"/>
      <c r="E57" s="473"/>
      <c r="F57" s="473"/>
      <c r="G57" s="473"/>
      <c r="H57" s="474"/>
      <c r="I57" s="475"/>
    </row>
    <row r="58" spans="2:10" x14ac:dyDescent="0.2">
      <c r="B58" s="78">
        <f>B55+1</f>
        <v>17</v>
      </c>
      <c r="C58" s="467" t="s">
        <v>45</v>
      </c>
      <c r="D58" s="476">
        <f>$H58*D59</f>
        <v>91365.64</v>
      </c>
      <c r="E58" s="476">
        <f>$H58*E59</f>
        <v>0</v>
      </c>
      <c r="F58" s="476">
        <f>$H58*F59</f>
        <v>0</v>
      </c>
      <c r="G58" s="477"/>
      <c r="H58" s="478">
        <v>91365.64</v>
      </c>
      <c r="I58" s="479"/>
      <c r="J58" s="465">
        <f>SUM(D58:G58)</f>
        <v>91365.64</v>
      </c>
    </row>
    <row r="59" spans="2:10" x14ac:dyDescent="0.2">
      <c r="B59" s="466"/>
      <c r="C59" s="467" t="s">
        <v>217</v>
      </c>
      <c r="D59" s="468">
        <v>1</v>
      </c>
      <c r="E59" s="468"/>
      <c r="F59" s="468"/>
      <c r="G59" s="468"/>
      <c r="H59" s="469">
        <f>SUM(D59:G59)</f>
        <v>1</v>
      </c>
      <c r="I59" s="470"/>
      <c r="J59" s="471">
        <f>SUM(D59:G59)</f>
        <v>1</v>
      </c>
    </row>
    <row r="60" spans="2:10" x14ac:dyDescent="0.2">
      <c r="B60" s="472"/>
      <c r="D60" s="473"/>
      <c r="E60" s="473"/>
      <c r="F60" s="473"/>
      <c r="G60" s="473"/>
      <c r="H60" s="474"/>
      <c r="I60" s="475"/>
    </row>
    <row r="61" spans="2:10" x14ac:dyDescent="0.2">
      <c r="B61" s="78">
        <f>B58+1</f>
        <v>18</v>
      </c>
      <c r="C61" s="467" t="s">
        <v>47</v>
      </c>
      <c r="D61" s="476">
        <f>$H61*D62</f>
        <v>6131.9400000000005</v>
      </c>
      <c r="E61" s="476">
        <f>$H61*E62</f>
        <v>0</v>
      </c>
      <c r="F61" s="476">
        <f>$H61*F62</f>
        <v>0</v>
      </c>
      <c r="G61" s="477"/>
      <c r="H61" s="478">
        <v>6131.9400000000005</v>
      </c>
      <c r="I61" s="479"/>
      <c r="J61" s="465">
        <f>SUM(D61:G61)</f>
        <v>6131.9400000000005</v>
      </c>
    </row>
    <row r="62" spans="2:10" x14ac:dyDescent="0.2">
      <c r="B62" s="466"/>
      <c r="C62" s="467" t="s">
        <v>217</v>
      </c>
      <c r="D62" s="468">
        <v>1</v>
      </c>
      <c r="E62" s="468"/>
      <c r="F62" s="468"/>
      <c r="G62" s="468"/>
      <c r="H62" s="469">
        <f>SUM(D62:G62)</f>
        <v>1</v>
      </c>
      <c r="I62" s="470"/>
      <c r="J62" s="471">
        <f>SUM(D62:G62)</f>
        <v>1</v>
      </c>
    </row>
    <row r="63" spans="2:10" x14ac:dyDescent="0.2">
      <c r="B63" s="472"/>
      <c r="D63" s="473"/>
      <c r="E63" s="473"/>
      <c r="F63" s="473"/>
      <c r="G63" s="473"/>
      <c r="H63" s="474"/>
      <c r="I63" s="475"/>
    </row>
    <row r="64" spans="2:10" x14ac:dyDescent="0.2">
      <c r="B64" s="78">
        <f>B61+1</f>
        <v>19</v>
      </c>
      <c r="C64" s="467" t="s">
        <v>48</v>
      </c>
      <c r="D64" s="476">
        <f>$H64*D65</f>
        <v>98947.83</v>
      </c>
      <c r="E64" s="476">
        <f>$H64*E65</f>
        <v>0</v>
      </c>
      <c r="F64" s="476">
        <f>$H64*F65</f>
        <v>0</v>
      </c>
      <c r="G64" s="477"/>
      <c r="H64" s="478">
        <v>98947.83</v>
      </c>
      <c r="I64" s="479"/>
      <c r="J64" s="465">
        <f>SUM(D64:G64)</f>
        <v>98947.83</v>
      </c>
    </row>
    <row r="65" spans="2:10" x14ac:dyDescent="0.2">
      <c r="B65" s="466"/>
      <c r="C65" s="467" t="s">
        <v>217</v>
      </c>
      <c r="D65" s="468">
        <v>1</v>
      </c>
      <c r="E65" s="468"/>
      <c r="F65" s="468"/>
      <c r="G65" s="468"/>
      <c r="H65" s="469">
        <f>SUM(D65:G65)</f>
        <v>1</v>
      </c>
      <c r="I65" s="470"/>
      <c r="J65" s="471">
        <f>SUM(D65:G65)</f>
        <v>1</v>
      </c>
    </row>
    <row r="66" spans="2:10" x14ac:dyDescent="0.2">
      <c r="B66" s="472"/>
      <c r="D66" s="473"/>
      <c r="E66" s="473"/>
      <c r="F66" s="473"/>
      <c r="G66" s="473"/>
      <c r="H66" s="474"/>
      <c r="I66" s="475"/>
    </row>
    <row r="67" spans="2:10" x14ac:dyDescent="0.2">
      <c r="B67" s="78">
        <f>B64+1</f>
        <v>20</v>
      </c>
      <c r="C67" s="467" t="s">
        <v>50</v>
      </c>
      <c r="D67" s="476">
        <f>$H67*D68</f>
        <v>0</v>
      </c>
      <c r="E67" s="476">
        <f>$H67*E68</f>
        <v>0</v>
      </c>
      <c r="F67" s="476">
        <f>$H67*F68</f>
        <v>5190.1099999999997</v>
      </c>
      <c r="G67" s="477"/>
      <c r="H67" s="478">
        <v>5190.1099999999997</v>
      </c>
      <c r="I67" s="479"/>
      <c r="J67" s="465">
        <f>SUM(D67:G67)</f>
        <v>5190.1099999999997</v>
      </c>
    </row>
    <row r="68" spans="2:10" x14ac:dyDescent="0.2">
      <c r="B68" s="466"/>
      <c r="C68" s="480" t="s">
        <v>217</v>
      </c>
      <c r="D68" s="489"/>
      <c r="E68" s="481"/>
      <c r="F68" s="481">
        <v>1</v>
      </c>
      <c r="G68" s="481"/>
      <c r="H68" s="482">
        <f>SUM(D68:G68)</f>
        <v>1</v>
      </c>
      <c r="I68" s="483"/>
      <c r="J68" s="471">
        <f>SUM(D68:G68)</f>
        <v>1</v>
      </c>
    </row>
    <row r="69" spans="2:10" x14ac:dyDescent="0.2">
      <c r="B69" s="484"/>
      <c r="C69" s="485" t="s">
        <v>54</v>
      </c>
      <c r="D69" s="486"/>
      <c r="E69" s="486"/>
      <c r="F69" s="486"/>
      <c r="G69" s="486"/>
      <c r="H69" s="487"/>
      <c r="I69" s="488"/>
    </row>
    <row r="70" spans="2:10" x14ac:dyDescent="0.2">
      <c r="B70" s="78">
        <f>B67+1</f>
        <v>21</v>
      </c>
      <c r="C70" s="467" t="s">
        <v>41</v>
      </c>
      <c r="D70" s="476">
        <f>$H70*D71</f>
        <v>0</v>
      </c>
      <c r="E70" s="476">
        <f>$H70*E71</f>
        <v>1877.77</v>
      </c>
      <c r="F70" s="476">
        <f>$H70*F71</f>
        <v>0</v>
      </c>
      <c r="G70" s="477"/>
      <c r="H70" s="478">
        <v>1877.77</v>
      </c>
      <c r="I70" s="479"/>
      <c r="J70" s="465">
        <f>SUM(D70:G70)</f>
        <v>1877.77</v>
      </c>
    </row>
    <row r="71" spans="2:10" x14ac:dyDescent="0.2">
      <c r="B71" s="466"/>
      <c r="C71" s="467" t="s">
        <v>217</v>
      </c>
      <c r="D71" s="468"/>
      <c r="E71" s="468">
        <v>1</v>
      </c>
      <c r="F71" s="468"/>
      <c r="G71" s="468"/>
      <c r="H71" s="469">
        <f>SUM(D71:G71)</f>
        <v>1</v>
      </c>
      <c r="I71" s="470"/>
      <c r="J71" s="471">
        <f>SUM(D71:G71)</f>
        <v>1</v>
      </c>
    </row>
    <row r="72" spans="2:10" x14ac:dyDescent="0.2">
      <c r="B72" s="472"/>
      <c r="D72" s="473"/>
      <c r="E72" s="473"/>
      <c r="F72" s="473"/>
      <c r="G72" s="473"/>
      <c r="H72" s="474"/>
      <c r="I72" s="475"/>
    </row>
    <row r="73" spans="2:10" x14ac:dyDescent="0.2">
      <c r="B73" s="78">
        <f>B70+1</f>
        <v>22</v>
      </c>
      <c r="C73" s="467" t="s">
        <v>43</v>
      </c>
      <c r="D73" s="476">
        <f>$H73*D74</f>
        <v>0</v>
      </c>
      <c r="E73" s="476">
        <f>$H73*E74</f>
        <v>1832.55</v>
      </c>
      <c r="F73" s="476">
        <f>$H73*F74</f>
        <v>0</v>
      </c>
      <c r="G73" s="477"/>
      <c r="H73" s="478">
        <v>1832.55</v>
      </c>
      <c r="I73" s="479"/>
      <c r="J73" s="465">
        <f>SUM(D73:G73)</f>
        <v>1832.55</v>
      </c>
    </row>
    <row r="74" spans="2:10" x14ac:dyDescent="0.2">
      <c r="B74" s="466"/>
      <c r="C74" s="467" t="s">
        <v>217</v>
      </c>
      <c r="D74" s="468"/>
      <c r="E74" s="468">
        <v>1</v>
      </c>
      <c r="F74" s="468"/>
      <c r="G74" s="468"/>
      <c r="H74" s="469">
        <f>SUM(D74:G74)</f>
        <v>1</v>
      </c>
      <c r="I74" s="470"/>
      <c r="J74" s="471">
        <f>SUM(D74:G74)</f>
        <v>1</v>
      </c>
    </row>
    <row r="75" spans="2:10" x14ac:dyDescent="0.2">
      <c r="B75" s="472"/>
      <c r="D75" s="473"/>
      <c r="E75" s="473"/>
      <c r="F75" s="473"/>
      <c r="G75" s="473"/>
      <c r="H75" s="474"/>
      <c r="I75" s="475"/>
    </row>
    <row r="76" spans="2:10" x14ac:dyDescent="0.2">
      <c r="B76" s="78">
        <f>B73+1</f>
        <v>23</v>
      </c>
      <c r="C76" s="467" t="s">
        <v>45</v>
      </c>
      <c r="D76" s="476">
        <f>$H76*D77</f>
        <v>0</v>
      </c>
      <c r="E76" s="476">
        <f>$H76*E77</f>
        <v>27304.670000000002</v>
      </c>
      <c r="F76" s="476">
        <f>$H76*F77</f>
        <v>0</v>
      </c>
      <c r="G76" s="477"/>
      <c r="H76" s="478">
        <v>27304.670000000002</v>
      </c>
      <c r="I76" s="479"/>
      <c r="J76" s="465">
        <f>SUM(D76:G76)</f>
        <v>27304.670000000002</v>
      </c>
    </row>
    <row r="77" spans="2:10" x14ac:dyDescent="0.2">
      <c r="B77" s="466"/>
      <c r="C77" s="467" t="s">
        <v>217</v>
      </c>
      <c r="D77" s="468"/>
      <c r="E77" s="468">
        <v>1</v>
      </c>
      <c r="F77" s="468"/>
      <c r="G77" s="468"/>
      <c r="H77" s="469">
        <f>SUM(D77:G77)</f>
        <v>1</v>
      </c>
      <c r="I77" s="470"/>
      <c r="J77" s="471">
        <f>SUM(D77:G77)</f>
        <v>1</v>
      </c>
    </row>
    <row r="78" spans="2:10" x14ac:dyDescent="0.2">
      <c r="B78" s="472"/>
      <c r="D78" s="473"/>
      <c r="E78" s="473"/>
      <c r="F78" s="473"/>
      <c r="G78" s="473"/>
      <c r="H78" s="474"/>
      <c r="I78" s="475"/>
    </row>
    <row r="79" spans="2:10" x14ac:dyDescent="0.2">
      <c r="B79" s="78">
        <f>B76+1</f>
        <v>24</v>
      </c>
      <c r="C79" s="467" t="s">
        <v>47</v>
      </c>
      <c r="D79" s="476">
        <f>$H79*D80</f>
        <v>0</v>
      </c>
      <c r="E79" s="476">
        <f>$H79*E80</f>
        <v>1832.55</v>
      </c>
      <c r="F79" s="476">
        <f>$H79*F80</f>
        <v>0</v>
      </c>
      <c r="G79" s="477"/>
      <c r="H79" s="478">
        <v>1832.55</v>
      </c>
      <c r="I79" s="479"/>
      <c r="J79" s="465">
        <f>SUM(D79:G79)</f>
        <v>1832.55</v>
      </c>
    </row>
    <row r="80" spans="2:10" x14ac:dyDescent="0.2">
      <c r="B80" s="466"/>
      <c r="C80" s="467" t="s">
        <v>217</v>
      </c>
      <c r="D80" s="468"/>
      <c r="E80" s="468">
        <v>1</v>
      </c>
      <c r="F80" s="468"/>
      <c r="G80" s="468"/>
      <c r="H80" s="469">
        <f>SUM(D80:G80)</f>
        <v>1</v>
      </c>
      <c r="I80" s="470"/>
      <c r="J80" s="471">
        <f>SUM(D80:G80)</f>
        <v>1</v>
      </c>
    </row>
    <row r="81" spans="2:10" x14ac:dyDescent="0.2">
      <c r="B81" s="472"/>
      <c r="D81" s="473"/>
      <c r="E81" s="473"/>
      <c r="F81" s="473"/>
      <c r="G81" s="473"/>
      <c r="H81" s="474"/>
      <c r="I81" s="475"/>
    </row>
    <row r="82" spans="2:10" x14ac:dyDescent="0.2">
      <c r="B82" s="78">
        <f>B79+1</f>
        <v>25</v>
      </c>
      <c r="C82" s="467" t="s">
        <v>48</v>
      </c>
      <c r="D82" s="476">
        <f>$H82*D83</f>
        <v>0</v>
      </c>
      <c r="E82" s="476">
        <f>$H82*E83</f>
        <v>29570.61</v>
      </c>
      <c r="F82" s="476">
        <f>$H82*F83</f>
        <v>0</v>
      </c>
      <c r="G82" s="477"/>
      <c r="H82" s="478">
        <v>29570.61</v>
      </c>
      <c r="I82" s="479"/>
      <c r="J82" s="465">
        <f>SUM(D82:G82)</f>
        <v>29570.61</v>
      </c>
    </row>
    <row r="83" spans="2:10" x14ac:dyDescent="0.2">
      <c r="B83" s="466"/>
      <c r="C83" s="467" t="s">
        <v>217</v>
      </c>
      <c r="D83" s="468"/>
      <c r="E83" s="468">
        <v>1</v>
      </c>
      <c r="F83" s="468"/>
      <c r="G83" s="468"/>
      <c r="H83" s="469">
        <f>SUM(D83:G83)</f>
        <v>1</v>
      </c>
      <c r="I83" s="470"/>
      <c r="J83" s="471">
        <f>SUM(D83:G83)</f>
        <v>1</v>
      </c>
    </row>
    <row r="84" spans="2:10" x14ac:dyDescent="0.2">
      <c r="B84" s="472"/>
      <c r="D84" s="473"/>
      <c r="E84" s="473"/>
      <c r="F84" s="473"/>
      <c r="G84" s="473"/>
      <c r="H84" s="474"/>
      <c r="I84" s="475"/>
    </row>
    <row r="85" spans="2:10" x14ac:dyDescent="0.2">
      <c r="B85" s="78">
        <f>B82+1</f>
        <v>26</v>
      </c>
      <c r="C85" s="467" t="s">
        <v>50</v>
      </c>
      <c r="D85" s="476">
        <f>$H85*D86</f>
        <v>0</v>
      </c>
      <c r="E85" s="476">
        <f>$H85*E86</f>
        <v>0</v>
      </c>
      <c r="F85" s="476">
        <f>$H85*F86</f>
        <v>1584</v>
      </c>
      <c r="G85" s="477"/>
      <c r="H85" s="478">
        <v>1584</v>
      </c>
      <c r="I85" s="479"/>
      <c r="J85" s="465">
        <f>SUM(D85:G85)</f>
        <v>1584</v>
      </c>
    </row>
    <row r="86" spans="2:10" x14ac:dyDescent="0.2">
      <c r="B86" s="466"/>
      <c r="C86" s="480" t="s">
        <v>217</v>
      </c>
      <c r="D86" s="481"/>
      <c r="E86" s="481"/>
      <c r="F86" s="481">
        <v>1</v>
      </c>
      <c r="G86" s="481"/>
      <c r="H86" s="482">
        <f>SUM(D86:G86)</f>
        <v>1</v>
      </c>
      <c r="I86" s="483"/>
      <c r="J86" s="471">
        <f>SUM(D86:G86)</f>
        <v>1</v>
      </c>
    </row>
    <row r="87" spans="2:10" x14ac:dyDescent="0.2">
      <c r="B87" s="484"/>
      <c r="C87" s="485" t="s">
        <v>55</v>
      </c>
      <c r="D87" s="486"/>
      <c r="E87" s="486"/>
      <c r="F87" s="486"/>
      <c r="G87" s="486"/>
      <c r="H87" s="487"/>
      <c r="I87" s="488"/>
    </row>
    <row r="88" spans="2:10" x14ac:dyDescent="0.2">
      <c r="B88" s="78">
        <f>B85+1</f>
        <v>27</v>
      </c>
      <c r="C88" s="467" t="s">
        <v>56</v>
      </c>
      <c r="D88" s="476">
        <f>$H88*D89</f>
        <v>0</v>
      </c>
      <c r="E88" s="476">
        <f>$H88*E89</f>
        <v>119100.48</v>
      </c>
      <c r="F88" s="476">
        <f>$H88*F89</f>
        <v>0</v>
      </c>
      <c r="G88" s="477"/>
      <c r="H88" s="478">
        <v>119100.48</v>
      </c>
      <c r="I88" s="479"/>
      <c r="J88" s="465">
        <f>SUM(D88:G88)</f>
        <v>119100.48</v>
      </c>
    </row>
    <row r="89" spans="2:10" x14ac:dyDescent="0.2">
      <c r="B89" s="466"/>
      <c r="C89" s="467" t="s">
        <v>217</v>
      </c>
      <c r="D89" s="468"/>
      <c r="E89" s="468">
        <v>1</v>
      </c>
      <c r="F89" s="468"/>
      <c r="G89" s="468"/>
      <c r="H89" s="469">
        <f>SUM(D89:G89)</f>
        <v>1</v>
      </c>
      <c r="I89" s="470"/>
      <c r="J89" s="471">
        <f>SUM(D89:G89)</f>
        <v>1</v>
      </c>
    </row>
    <row r="90" spans="2:10" x14ac:dyDescent="0.2">
      <c r="B90" s="472"/>
      <c r="D90" s="473"/>
      <c r="E90" s="473"/>
      <c r="F90" s="473"/>
      <c r="G90" s="473"/>
      <c r="H90" s="474"/>
      <c r="I90" s="475"/>
    </row>
    <row r="91" spans="2:10" x14ac:dyDescent="0.2">
      <c r="B91" s="78">
        <f>B88+1</f>
        <v>28</v>
      </c>
      <c r="C91" s="467" t="s">
        <v>57</v>
      </c>
      <c r="D91" s="476">
        <f>$H91*D92</f>
        <v>0</v>
      </c>
      <c r="E91" s="476">
        <f>$H91*E92</f>
        <v>11966.08</v>
      </c>
      <c r="F91" s="476">
        <f>$H91*F92</f>
        <v>0</v>
      </c>
      <c r="G91" s="477"/>
      <c r="H91" s="478">
        <v>11966.08</v>
      </c>
      <c r="I91" s="479"/>
      <c r="J91" s="465">
        <f>SUM(D91:G91)</f>
        <v>11966.08</v>
      </c>
    </row>
    <row r="92" spans="2:10" x14ac:dyDescent="0.2">
      <c r="B92" s="466"/>
      <c r="C92" s="467" t="s">
        <v>217</v>
      </c>
      <c r="D92" s="468"/>
      <c r="E92" s="468">
        <v>1</v>
      </c>
      <c r="F92" s="468"/>
      <c r="G92" s="468"/>
      <c r="H92" s="469">
        <f>SUM(D92:G92)</f>
        <v>1</v>
      </c>
      <c r="I92" s="470"/>
      <c r="J92" s="471">
        <f>SUM(D92:G92)</f>
        <v>1</v>
      </c>
    </row>
    <row r="93" spans="2:10" x14ac:dyDescent="0.2">
      <c r="B93" s="472"/>
      <c r="D93" s="473"/>
      <c r="E93" s="473"/>
      <c r="F93" s="473"/>
      <c r="G93" s="473"/>
      <c r="H93" s="474"/>
      <c r="I93" s="475"/>
    </row>
    <row r="94" spans="2:10" x14ac:dyDescent="0.2">
      <c r="B94" s="78">
        <f>B91+1</f>
        <v>29</v>
      </c>
      <c r="C94" s="467" t="s">
        <v>59</v>
      </c>
      <c r="D94" s="476">
        <f>$H94*D95</f>
        <v>0</v>
      </c>
      <c r="E94" s="476">
        <f>$H94*E95</f>
        <v>5469.4000000000005</v>
      </c>
      <c r="F94" s="476">
        <f>$H94*F95</f>
        <v>0</v>
      </c>
      <c r="G94" s="477"/>
      <c r="H94" s="478">
        <v>5469.4000000000005</v>
      </c>
      <c r="I94" s="479"/>
      <c r="J94" s="465">
        <f>SUM(D94:G94)</f>
        <v>5469.4000000000005</v>
      </c>
    </row>
    <row r="95" spans="2:10" x14ac:dyDescent="0.2">
      <c r="B95" s="466"/>
      <c r="C95" s="467" t="s">
        <v>217</v>
      </c>
      <c r="D95" s="468"/>
      <c r="E95" s="468">
        <v>1</v>
      </c>
      <c r="F95" s="468"/>
      <c r="G95" s="468"/>
      <c r="H95" s="469">
        <f>SUM(D95:G95)</f>
        <v>1</v>
      </c>
      <c r="I95" s="470"/>
      <c r="J95" s="471">
        <f>SUM(D95:G95)</f>
        <v>1</v>
      </c>
    </row>
    <row r="96" spans="2:10" x14ac:dyDescent="0.2">
      <c r="B96" s="472"/>
      <c r="D96" s="473"/>
      <c r="E96" s="473"/>
      <c r="F96" s="473"/>
      <c r="G96" s="473"/>
      <c r="H96" s="474"/>
      <c r="I96" s="475"/>
    </row>
    <row r="97" spans="2:10" x14ac:dyDescent="0.2">
      <c r="B97" s="78">
        <f>B94+1</f>
        <v>30</v>
      </c>
      <c r="C97" s="467" t="s">
        <v>60</v>
      </c>
      <c r="D97" s="476">
        <f>$H97*D98</f>
        <v>0</v>
      </c>
      <c r="E97" s="476">
        <f>$H97*E98</f>
        <v>205932.79</v>
      </c>
      <c r="F97" s="476">
        <f>$H97*F98</f>
        <v>0</v>
      </c>
      <c r="G97" s="477"/>
      <c r="H97" s="478">
        <v>205932.79</v>
      </c>
      <c r="I97" s="479"/>
      <c r="J97" s="465">
        <f>SUM(D97:G97)</f>
        <v>205932.79</v>
      </c>
    </row>
    <row r="98" spans="2:10" x14ac:dyDescent="0.2">
      <c r="B98" s="466"/>
      <c r="C98" s="467" t="s">
        <v>217</v>
      </c>
      <c r="D98" s="468"/>
      <c r="E98" s="468">
        <v>1</v>
      </c>
      <c r="F98" s="468"/>
      <c r="G98" s="468"/>
      <c r="H98" s="469">
        <f>SUM(D98:G98)</f>
        <v>1</v>
      </c>
      <c r="I98" s="470"/>
      <c r="J98" s="471">
        <f>SUM(D98:G98)</f>
        <v>1</v>
      </c>
    </row>
    <row r="99" spans="2:10" x14ac:dyDescent="0.2">
      <c r="B99" s="472"/>
      <c r="D99" s="473"/>
      <c r="E99" s="473"/>
      <c r="F99" s="473"/>
      <c r="G99" s="473"/>
      <c r="H99" s="474"/>
      <c r="I99" s="475"/>
    </row>
    <row r="100" spans="2:10" x14ac:dyDescent="0.2">
      <c r="B100" s="78">
        <f>B97+1</f>
        <v>31</v>
      </c>
      <c r="C100" s="467" t="s">
        <v>50</v>
      </c>
      <c r="D100" s="476">
        <f>$H100*D101</f>
        <v>0</v>
      </c>
      <c r="E100" s="476">
        <f>$H100*E101</f>
        <v>0</v>
      </c>
      <c r="F100" s="476">
        <f>$H100*F101</f>
        <v>2820.68</v>
      </c>
      <c r="G100" s="477"/>
      <c r="H100" s="478">
        <v>2820.68</v>
      </c>
      <c r="I100" s="479"/>
      <c r="J100" s="465">
        <f>SUM(D100:G100)</f>
        <v>2820.68</v>
      </c>
    </row>
    <row r="101" spans="2:10" x14ac:dyDescent="0.2">
      <c r="B101" s="466"/>
      <c r="C101" s="467" t="s">
        <v>217</v>
      </c>
      <c r="D101" s="468"/>
      <c r="E101" s="468"/>
      <c r="F101" s="468">
        <v>1</v>
      </c>
      <c r="G101" s="468"/>
      <c r="H101" s="469">
        <f>SUM(D101:G101)</f>
        <v>1</v>
      </c>
      <c r="I101" s="470"/>
      <c r="J101" s="471">
        <f>SUM(D101:G101)</f>
        <v>1</v>
      </c>
    </row>
    <row r="102" spans="2:10" x14ac:dyDescent="0.2">
      <c r="B102" s="472"/>
      <c r="D102" s="473"/>
      <c r="E102" s="473"/>
      <c r="F102" s="473"/>
      <c r="G102" s="473"/>
      <c r="H102" s="474"/>
      <c r="I102" s="475"/>
    </row>
    <row r="103" spans="2:10" x14ac:dyDescent="0.2">
      <c r="B103" s="78">
        <f>B100+1</f>
        <v>32</v>
      </c>
      <c r="C103" s="467" t="s">
        <v>61</v>
      </c>
      <c r="D103" s="476">
        <f>$H103*D104</f>
        <v>0</v>
      </c>
      <c r="E103" s="476">
        <f>$H103*E104</f>
        <v>0</v>
      </c>
      <c r="F103" s="476">
        <f>$H103*F104</f>
        <v>2329.4</v>
      </c>
      <c r="G103" s="477"/>
      <c r="H103" s="478">
        <v>2329.4</v>
      </c>
      <c r="I103" s="479"/>
      <c r="J103" s="465">
        <f>SUM(D103:G103)</f>
        <v>2329.4</v>
      </c>
    </row>
    <row r="104" spans="2:10" x14ac:dyDescent="0.2">
      <c r="B104" s="466"/>
      <c r="C104" s="467" t="s">
        <v>217</v>
      </c>
      <c r="D104" s="468"/>
      <c r="E104" s="468"/>
      <c r="F104" s="468">
        <v>1</v>
      </c>
      <c r="G104" s="468"/>
      <c r="H104" s="469">
        <f>SUM(D104:G104)</f>
        <v>1</v>
      </c>
      <c r="I104" s="470"/>
      <c r="J104" s="471">
        <f>SUM(D104:G104)</f>
        <v>1</v>
      </c>
    </row>
    <row r="105" spans="2:10" ht="13.5" thickBot="1" x14ac:dyDescent="0.25">
      <c r="B105" s="472"/>
      <c r="D105" s="473"/>
      <c r="E105" s="473"/>
      <c r="F105" s="473"/>
      <c r="G105" s="473"/>
      <c r="H105" s="474"/>
      <c r="I105" s="475"/>
    </row>
    <row r="106" spans="2:10" ht="13.5" hidden="1" thickBot="1" x14ac:dyDescent="0.25">
      <c r="B106" s="472"/>
      <c r="D106" s="473"/>
      <c r="E106" s="473"/>
      <c r="F106" s="473"/>
      <c r="G106" s="473"/>
      <c r="H106" s="3"/>
      <c r="I106" s="339"/>
    </row>
    <row r="107" spans="2:10" ht="13.5" thickBot="1" x14ac:dyDescent="0.25">
      <c r="B107" s="490"/>
      <c r="C107" s="491" t="s">
        <v>218</v>
      </c>
      <c r="D107" s="492">
        <f>SUMIF($B$10:$B105,"&lt;&gt;",D10:D106)</f>
        <v>683177.86999999988</v>
      </c>
      <c r="E107" s="492">
        <f>SUMIF($B$10:$B105,"&lt;&gt;",E10:E106)</f>
        <v>411534.56999999995</v>
      </c>
      <c r="F107" s="492">
        <f>SUMIF($B$10:$B105,"&lt;&gt;",F10:F106)</f>
        <v>23851.02</v>
      </c>
      <c r="G107" s="493"/>
      <c r="H107" s="494">
        <f>SUMIF($B$10:$B106,"&lt;&gt;",H10:I106)</f>
        <v>1118563.46</v>
      </c>
      <c r="I107" s="495" t="e">
        <f>I10+I13+I16+#REF!+#REF!+#REF!+#REF!+#REF!+#REF!+#REF!+#REF!+#REF!+#REF!+#REF!</f>
        <v>#REF!</v>
      </c>
      <c r="J107" s="465">
        <f>SUM(D107:E107)</f>
        <v>1094712.44</v>
      </c>
    </row>
    <row r="108" spans="2:10" ht="13.5" thickBot="1" x14ac:dyDescent="0.25">
      <c r="B108" s="496"/>
      <c r="C108" s="497" t="s">
        <v>219</v>
      </c>
      <c r="D108" s="498">
        <f>D107/$H107</f>
        <v>0.61076362176179066</v>
      </c>
      <c r="E108" s="498">
        <f>E107/$H107</f>
        <v>0.36791347537850017</v>
      </c>
      <c r="F108" s="498">
        <f>F107/$H107</f>
        <v>2.1322902859709007E-2</v>
      </c>
      <c r="G108" s="499"/>
      <c r="H108" s="500">
        <f>SUM(D108:G108)</f>
        <v>0.99999999999999989</v>
      </c>
      <c r="I108" s="501"/>
      <c r="J108" s="502">
        <f>SUM(D108:G108)</f>
        <v>0.99999999999999989</v>
      </c>
    </row>
    <row r="109" spans="2:10" ht="13.5" thickBot="1" x14ac:dyDescent="0.25">
      <c r="B109" s="496"/>
      <c r="C109" s="497" t="s">
        <v>220</v>
      </c>
      <c r="D109" s="498">
        <f>D108</f>
        <v>0.61076362176179066</v>
      </c>
      <c r="E109" s="498">
        <f>E108+D109</f>
        <v>0.97867709714029083</v>
      </c>
      <c r="F109" s="498">
        <f>F108+E109</f>
        <v>0.99999999999999989</v>
      </c>
      <c r="G109" s="499"/>
      <c r="H109" s="500">
        <f>H108</f>
        <v>0.99999999999999989</v>
      </c>
      <c r="I109" s="501"/>
    </row>
    <row r="111" spans="2:10" x14ac:dyDescent="0.2">
      <c r="B111" s="224">
        <f ca="1">TODAY()</f>
        <v>46217</v>
      </c>
      <c r="C111" s="224"/>
      <c r="D111" s="224"/>
      <c r="E111" s="224"/>
      <c r="F111" s="224"/>
      <c r="G111" s="224"/>
      <c r="H111" s="224"/>
      <c r="I111" s="224"/>
    </row>
    <row r="112" spans="2:10" x14ac:dyDescent="0.2">
      <c r="D112" s="503"/>
      <c r="E112" s="503"/>
      <c r="F112" s="503"/>
    </row>
    <row r="116" spans="3:13" ht="12.75" customHeight="1" x14ac:dyDescent="0.2">
      <c r="L116" s="504"/>
    </row>
    <row r="117" spans="3:13" ht="12.75" customHeight="1" x14ac:dyDescent="0.2">
      <c r="L117" s="445"/>
      <c r="M117" s="445"/>
    </row>
    <row r="118" spans="3:13" x14ac:dyDescent="0.2">
      <c r="C118" s="505" t="s">
        <v>67</v>
      </c>
      <c r="D118" s="411"/>
      <c r="G118" s="453"/>
      <c r="H118" s="230" t="s">
        <v>68</v>
      </c>
    </row>
    <row r="119" spans="3:13" ht="12.75" customHeight="1" x14ac:dyDescent="0.2">
      <c r="C119" s="221" t="s">
        <v>69</v>
      </c>
      <c r="D119" s="412"/>
      <c r="G119" s="436"/>
      <c r="H119" s="3" t="s">
        <v>70</v>
      </c>
    </row>
  </sheetData>
  <mergeCells count="102">
    <mergeCell ref="H103:I103"/>
    <mergeCell ref="H104:I104"/>
    <mergeCell ref="H105:I105"/>
    <mergeCell ref="H107:I107"/>
    <mergeCell ref="H108:I108"/>
    <mergeCell ref="H109:I109"/>
    <mergeCell ref="H97:I97"/>
    <mergeCell ref="H98:I98"/>
    <mergeCell ref="H99:I99"/>
    <mergeCell ref="H100:I100"/>
    <mergeCell ref="H101:I101"/>
    <mergeCell ref="H102:I102"/>
    <mergeCell ref="H91:I91"/>
    <mergeCell ref="H92:I92"/>
    <mergeCell ref="H93:I93"/>
    <mergeCell ref="H94:I94"/>
    <mergeCell ref="H95:I95"/>
    <mergeCell ref="H96:I96"/>
    <mergeCell ref="H85:I85"/>
    <mergeCell ref="H86:I86"/>
    <mergeCell ref="H87:I87"/>
    <mergeCell ref="H88:I88"/>
    <mergeCell ref="H89:I89"/>
    <mergeCell ref="H90:I90"/>
    <mergeCell ref="H79:I79"/>
    <mergeCell ref="H80:I80"/>
    <mergeCell ref="H81:I81"/>
    <mergeCell ref="H82:I82"/>
    <mergeCell ref="H83:I83"/>
    <mergeCell ref="H84:I84"/>
    <mergeCell ref="H73:I73"/>
    <mergeCell ref="H74:I74"/>
    <mergeCell ref="H75:I75"/>
    <mergeCell ref="H76:I76"/>
    <mergeCell ref="H77:I77"/>
    <mergeCell ref="H78:I78"/>
    <mergeCell ref="H67:I67"/>
    <mergeCell ref="H68:I68"/>
    <mergeCell ref="H69:I69"/>
    <mergeCell ref="H70:I70"/>
    <mergeCell ref="H71:I71"/>
    <mergeCell ref="H72:I72"/>
    <mergeCell ref="H61:I61"/>
    <mergeCell ref="H62:I62"/>
    <mergeCell ref="H63:I63"/>
    <mergeCell ref="H64:I64"/>
    <mergeCell ref="H65:I65"/>
    <mergeCell ref="H66:I66"/>
    <mergeCell ref="H55:I5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B8:B9"/>
    <mergeCell ref="C8:C9"/>
    <mergeCell ref="H8:I9"/>
    <mergeCell ref="H10:I10"/>
    <mergeCell ref="H11:I11"/>
    <mergeCell ref="H12:I12"/>
  </mergeCells>
  <printOptions horizontalCentered="1"/>
  <pageMargins left="0.51181102362204722" right="0.51181102362204722" top="1.2598425196850394" bottom="0.35433070866141736" header="0.11811023622047245" footer="0.11811023622047245"/>
  <pageSetup paperSize="9" scale="85" fitToHeight="0" orientation="landscape" r:id="rId1"/>
  <headerFooter scaleWithDoc="0">
    <oddHeader>&amp;C&amp;G</oddHeader>
    <oddFooter>&amp;C&amp;8(54) 3273-1150. Rua Silva Jardim, 505 | Bairro Centro. CEP 95340-000 | contato@novabassano.rs.gov.br&amp;R&amp;8&amp;P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5</vt:i4>
      </vt:variant>
    </vt:vector>
  </HeadingPairs>
  <TitlesOfParts>
    <vt:vector size="8" baseType="lpstr">
      <vt:lpstr>Orçamento</vt:lpstr>
      <vt:lpstr>Composições</vt:lpstr>
      <vt:lpstr>Cronograma</vt:lpstr>
      <vt:lpstr>Composições!Area_de_impressao</vt:lpstr>
      <vt:lpstr>Cronograma!Area_de_impressao</vt:lpstr>
      <vt:lpstr>Orçamento!Area_de_impressao</vt:lpstr>
      <vt:lpstr>Cronograma!Titulos_de_impressao</vt:lpstr>
      <vt:lpstr>Orçamento!Titulos_de_impressao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Obras 03</dc:creator>
  <cp:lastModifiedBy>Obras 03</cp:lastModifiedBy>
  <dcterms:created xsi:type="dcterms:W3CDTF">2026-07-14T11:49:45Z</dcterms:created>
  <dcterms:modified xsi:type="dcterms:W3CDTF">2026-07-14T11:51:40Z</dcterms:modified>
</cp:coreProperties>
</file>