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ras\07_OBRAS E PROJETOS\2026\Pavimentação - Caravaggio\"/>
    </mc:Choice>
  </mc:AlternateContent>
  <xr:revisionPtr revIDLastSave="0" documentId="13_ncr:1_{6489C909-F06B-4680-855B-64FFF9FAFFAA}" xr6:coauthVersionLast="47" xr6:coauthVersionMax="47" xr10:uidLastSave="{00000000-0000-0000-0000-000000000000}"/>
  <bookViews>
    <workbookView xWindow="-120" yWindow="-120" windowWidth="29040" windowHeight="15840" xr2:uid="{D591A544-4113-42A8-B538-1F76ADC87989}"/>
  </bookViews>
  <sheets>
    <sheet name="Orçamento" sheetId="1" r:id="rId1"/>
    <sheet name="Cronograma" sheetId="2" r:id="rId2"/>
  </sheets>
  <definedNames>
    <definedName name="_xlnm.Print_Area" localSheetId="1">Cronograma!$B$2:$I$35</definedName>
    <definedName name="_xlnm.Print_Area" localSheetId="0">Orçamento!$B$2:$R$36</definedName>
    <definedName name="_xlnm.Print_Titles" localSheetId="1">Cronograma!$8:$9</definedName>
    <definedName name="_xlnm.Print_Titles" localSheetId="0">Orçamento!$8:$9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2" l="1"/>
  <c r="I23" i="2"/>
  <c r="J20" i="2"/>
  <c r="H20" i="2"/>
  <c r="J17" i="2"/>
  <c r="H17" i="2"/>
  <c r="J14" i="2"/>
  <c r="H14" i="2"/>
  <c r="F13" i="2"/>
  <c r="B13" i="2"/>
  <c r="B16" i="2" s="1"/>
  <c r="J11" i="2"/>
  <c r="H11" i="2"/>
  <c r="G10" i="2"/>
  <c r="B32" i="1"/>
  <c r="J22" i="1"/>
  <c r="M21" i="1"/>
  <c r="O21" i="1" s="1"/>
  <c r="Q21" i="1" s="1"/>
  <c r="A21" i="1"/>
  <c r="A22" i="1" s="1"/>
  <c r="B20" i="1"/>
  <c r="B21" i="1" s="1"/>
  <c r="J18" i="1"/>
  <c r="H18" i="1"/>
  <c r="M17" i="1"/>
  <c r="O17" i="1" s="1"/>
  <c r="H17" i="1"/>
  <c r="Q17" i="1" s="1"/>
  <c r="A17" i="1"/>
  <c r="A18" i="1" s="1"/>
  <c r="B16" i="1"/>
  <c r="B17" i="1" s="1"/>
  <c r="M14" i="1"/>
  <c r="A14" i="1"/>
  <c r="B13" i="1"/>
  <c r="B14" i="1" s="1"/>
  <c r="J11" i="1"/>
  <c r="R11" i="1" s="1"/>
  <c r="M11" i="1"/>
  <c r="B11" i="1"/>
  <c r="A11" i="1"/>
  <c r="F28" i="1"/>
  <c r="F27" i="1"/>
  <c r="B19" i="2" l="1"/>
  <c r="G13" i="2"/>
  <c r="D10" i="2"/>
  <c r="E10" i="2"/>
  <c r="F10" i="2"/>
  <c r="D13" i="2"/>
  <c r="J13" i="2" s="1"/>
  <c r="E13" i="2"/>
  <c r="R18" i="1"/>
  <c r="O11" i="1"/>
  <c r="Q11" i="1" s="1"/>
  <c r="Q10" i="1" s="1"/>
  <c r="L11" i="1"/>
  <c r="R10" i="1"/>
  <c r="R22" i="1"/>
  <c r="L14" i="1"/>
  <c r="O14" i="1"/>
  <c r="Q14" i="1" s="1"/>
  <c r="Q13" i="1" s="1"/>
  <c r="J17" i="1"/>
  <c r="L18" i="1"/>
  <c r="J21" i="1"/>
  <c r="L17" i="1"/>
  <c r="B18" i="1"/>
  <c r="M18" i="1"/>
  <c r="O18" i="1" s="1"/>
  <c r="N18" i="1" s="1"/>
  <c r="M22" i="1"/>
  <c r="O22" i="1" s="1"/>
  <c r="Q22" i="1" s="1"/>
  <c r="Q20" i="1" s="1"/>
  <c r="L21" i="1"/>
  <c r="B22" i="1"/>
  <c r="N11" i="1"/>
  <c r="J14" i="1"/>
  <c r="J10" i="2" l="1"/>
  <c r="D16" i="2"/>
  <c r="G16" i="2"/>
  <c r="E16" i="2"/>
  <c r="F16" i="2"/>
  <c r="R14" i="1"/>
  <c r="N14" i="1"/>
  <c r="L22" i="1"/>
  <c r="N21" i="1"/>
  <c r="R21" i="1"/>
  <c r="P11" i="1"/>
  <c r="P10" i="1" s="1"/>
  <c r="N17" i="1"/>
  <c r="R17" i="1"/>
  <c r="Q18" i="1"/>
  <c r="Q16" i="1" s="1"/>
  <c r="Q24" i="1" s="1"/>
  <c r="N22" i="1"/>
  <c r="P22" i="1"/>
  <c r="J16" i="2" l="1"/>
  <c r="D19" i="2"/>
  <c r="G19" i="2"/>
  <c r="G23" i="2" s="1"/>
  <c r="G24" i="2" s="1"/>
  <c r="F19" i="2"/>
  <c r="F23" i="2" s="1"/>
  <c r="F24" i="2" s="1"/>
  <c r="E19" i="2"/>
  <c r="E23" i="2" s="1"/>
  <c r="E24" i="2" s="1"/>
  <c r="H23" i="2"/>
  <c r="P17" i="1"/>
  <c r="P16" i="1" s="1"/>
  <c r="R16" i="1"/>
  <c r="P21" i="1"/>
  <c r="P20" i="1" s="1"/>
  <c r="R20" i="1"/>
  <c r="P18" i="1"/>
  <c r="R13" i="1"/>
  <c r="P14" i="1"/>
  <c r="P13" i="1" s="1"/>
  <c r="P24" i="1" s="1"/>
  <c r="J19" i="2" l="1"/>
  <c r="D23" i="2"/>
  <c r="R24" i="1"/>
  <c r="U23" i="1" s="1"/>
  <c r="J23" i="2" l="1"/>
  <c r="D24" i="2"/>
  <c r="D25" i="2" l="1"/>
  <c r="E25" i="2" s="1"/>
  <c r="F25" i="2" s="1"/>
  <c r="G25" i="2" s="1"/>
  <c r="J24" i="2"/>
  <c r="H24" i="2"/>
  <c r="H25" i="2" s="1"/>
</calcChain>
</file>

<file path=xl/sharedStrings.xml><?xml version="1.0" encoding="utf-8"?>
<sst xmlns="http://schemas.openxmlformats.org/spreadsheetml/2006/main" count="113" uniqueCount="71">
  <si>
    <t>PLANILHA ORÇAMENTÁRIA</t>
  </si>
  <si>
    <t>Fonte</t>
  </si>
  <si>
    <t>Referência</t>
  </si>
  <si>
    <t>Data</t>
  </si>
  <si>
    <t>Obra/Serviço</t>
  </si>
  <si>
    <t>Pavimentação poliédrica em paralelepípedos basálticos - Capela N. Sra. Caravaggio</t>
  </si>
  <si>
    <t>SINAPI</t>
  </si>
  <si>
    <t>Contratante</t>
  </si>
  <si>
    <t>Município de Nova Bassano</t>
  </si>
  <si>
    <t>Encargos:</t>
  </si>
  <si>
    <t>SICRO</t>
  </si>
  <si>
    <t>CEP</t>
  </si>
  <si>
    <t>95340-000</t>
  </si>
  <si>
    <t>Comp. aprox.(m):</t>
  </si>
  <si>
    <t>BDI:</t>
  </si>
  <si>
    <t>Item</t>
  </si>
  <si>
    <t>Código</t>
  </si>
  <si>
    <t>Serviços</t>
  </si>
  <si>
    <t>Unid.</t>
  </si>
  <si>
    <t>Quant.</t>
  </si>
  <si>
    <t>Valor unit.</t>
  </si>
  <si>
    <t>Valor unit. c/ BDI</t>
  </si>
  <si>
    <t>Valor total c/ BDI</t>
  </si>
  <si>
    <t>Valor total com BDI</t>
  </si>
  <si>
    <t>S/ BDI</t>
  </si>
  <si>
    <t>C/ BDI</t>
  </si>
  <si>
    <t>% M.O.</t>
  </si>
  <si>
    <t>Material</t>
  </si>
  <si>
    <t>M.O.</t>
  </si>
  <si>
    <t>SERVIÇOS INICIAIS</t>
  </si>
  <si>
    <t>Sub-total</t>
  </si>
  <si>
    <t>C</t>
  </si>
  <si>
    <t>SIM</t>
  </si>
  <si>
    <t>NÃO</t>
  </si>
  <si>
    <t>ADMINISTRAÇÃO CENTRAL</t>
  </si>
  <si>
    <t>PAVIMENTAÇÃO</t>
  </si>
  <si>
    <t>SINALIZAÇÃO</t>
  </si>
  <si>
    <t>valor por m²</t>
  </si>
  <si>
    <t>TOTAL GERAL</t>
  </si>
  <si>
    <t>* Os serviços deverão ser seguidos conforme os projetos e o memorial descritivo.</t>
  </si>
  <si>
    <t>* Os custos de mobilização de máquinas e equipamentos para a realização dos serviços já estão inclusos e diluídos nos itens deste orçamento.</t>
  </si>
  <si>
    <t>Pâmela Hentz Cappellari</t>
  </si>
  <si>
    <t>João Paulo Maroso</t>
  </si>
  <si>
    <t>Eng.ª Civil   CREA-RS231775</t>
  </si>
  <si>
    <t>Prefeito Municipal</t>
  </si>
  <si>
    <t>FORNECIMENTO E INSTALAÇÃO DE PLACA DE OBRA COM CHAPA GALVANIZADA E ESTRUTURA DE MADEIRA. AF_03/2022_PS</t>
  </si>
  <si>
    <t>M2</t>
  </si>
  <si>
    <t>ENGENHEIRO CIVIL DE OBRA JUNIOR COM ENCARGOS COMPLEMENTARES</t>
  </si>
  <si>
    <t>H</t>
  </si>
  <si>
    <t>M</t>
  </si>
  <si>
    <t>FORNECIMENTO E INSTALAÇÃO DE SUPORTE DE MADEIRA PARA PLACAS DE SINALIZAÇÃO, EM SOLO, COM H= DE 2,0 M E SEÇÃO DE 7,5 X 7,5 CM. AF_03/2022</t>
  </si>
  <si>
    <t>UN</t>
  </si>
  <si>
    <t>PLACA DE REGULAMENTAÇÃO EM AÇO D = 0,60 M - PELÍCULA RETRORREFLETIVA TIPO I + SI - FORNECIMENTO E IMPLANTAÇÃO</t>
  </si>
  <si>
    <t>CRONOGRAMA FÍSICO-FINANCEIRO</t>
  </si>
  <si>
    <t>PRAZO TOTAL: 120 DIAS (100%)</t>
  </si>
  <si>
    <t>TOTAL EXECUTADO (100%), AOS 120 DIAS</t>
  </si>
  <si>
    <t>PAGAMENTO AOS 30 DIAS</t>
  </si>
  <si>
    <t>PAGAMENTO AOS 60 DIAS</t>
  </si>
  <si>
    <t>PAGAMENTO AOS 90 DIAS</t>
  </si>
  <si>
    <t>PAGAMENTO AOS 120 DIAS</t>
  </si>
  <si>
    <t>PORCENTAGEM EXECUTADA NO PERÍODO</t>
  </si>
  <si>
    <t>TOTAL ACUMULADO</t>
  </si>
  <si>
    <t>PORCENTAGEM EXECUTADA</t>
  </si>
  <si>
    <t>PORCENTAGEM EXECUTADA ACUMULADA</t>
  </si>
  <si>
    <t>COMP. 2</t>
  </si>
  <si>
    <t>COMPOSIÇÃO</t>
  </si>
  <si>
    <t>COMP. 1</t>
  </si>
  <si>
    <t>01/2026</t>
  </si>
  <si>
    <t>10/02/2026</t>
  </si>
  <si>
    <t>EXECUÇÃO DE PAVIMENTO EM PARALELEPÍPEDOS DE PEDRA DE BASALTO, REJUNTAMENTO COM PÓ DE PEDRA. AF_05/2020 (101167 MODIFICADA)</t>
  </si>
  <si>
    <t>ASSENTAMENTO DE GUIA (MEIO-FIO) DE PEDRAS DE BASALTO, REJUNTAMENTO COM ARGAMASSA, DIMENSÕES 50X13X20 CM (COMPRIMENTO X BASE X ALTURA) (94273 MODIFICADA)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</si>
</sst>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;;;"/>
    <numFmt numFmtId="165" formatCode="_(* #,##0.00_);_(* \(#,##0.00\);_(* \-??_);_(@_)"/>
    <numFmt numFmtId="166" formatCode="_(&quot;R$ &quot;* #,##0.00_);_(&quot;R$ &quot;* \(#,##0.00\);_(&quot;R$ &quot;* &quot;-&quot;??_);_(@_)"/>
    <numFmt numFmtId="167" formatCode="&quot;Nova Bassano,&quot;\ dd\ &quot;de&quot;\ mmmm\ &quot;de&quot;\ yyyy"/>
    <numFmt numFmtId="168" formatCode="0.00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9" fontId="1" fillId="0" borderId="0" applyFill="0" applyBorder="0" applyAlignment="0" applyProtection="0"/>
    <xf numFmtId="166" fontId="1" fillId="0" borderId="0" applyFill="0" applyBorder="0" applyAlignment="0" applyProtection="0"/>
  </cellStyleXfs>
  <cellXfs count="20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17" fontId="0" fillId="0" borderId="3" xfId="0" applyNumberFormat="1" applyBorder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7" fontId="0" fillId="0" borderId="0" xfId="0" applyNumberFormat="1" applyAlignment="1">
      <alignment horizontal="right" vertical="center"/>
    </xf>
    <xf numFmtId="10" fontId="0" fillId="0" borderId="8" xfId="0" applyNumberFormat="1" applyBorder="1" applyAlignment="1">
      <alignment horizontal="right" vertical="center"/>
    </xf>
    <xf numFmtId="4" fontId="0" fillId="0" borderId="0" xfId="0" applyNumberForma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5" fontId="0" fillId="0" borderId="8" xfId="1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0" fontId="1" fillId="0" borderId="11" xfId="3" applyNumberFormat="1" applyFill="1" applyBorder="1" applyAlignment="1">
      <alignment vertical="center"/>
    </xf>
    <xf numFmtId="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right" vertical="center"/>
    </xf>
    <xf numFmtId="4" fontId="3" fillId="4" borderId="16" xfId="0" applyNumberFormat="1" applyFont="1" applyFill="1" applyBorder="1" applyAlignment="1">
      <alignment horizontal="right" vertical="center"/>
    </xf>
    <xf numFmtId="0" fontId="5" fillId="4" borderId="27" xfId="0" applyFont="1" applyFill="1" applyBorder="1" applyAlignment="1">
      <alignment vertical="center"/>
    </xf>
    <xf numFmtId="166" fontId="6" fillId="4" borderId="28" xfId="2" applyFont="1" applyFill="1" applyBorder="1" applyAlignment="1">
      <alignment horizontal="right" vertical="center"/>
    </xf>
    <xf numFmtId="166" fontId="6" fillId="4" borderId="27" xfId="2" applyFont="1" applyFill="1" applyBorder="1" applyAlignment="1">
      <alignment horizontal="right" vertical="center"/>
    </xf>
    <xf numFmtId="166" fontId="6" fillId="4" borderId="29" xfId="2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4" fontId="0" fillId="0" borderId="27" xfId="2" applyNumberFormat="1" applyFont="1" applyFill="1" applyBorder="1" applyAlignment="1">
      <alignment horizontal="right" vertical="center"/>
    </xf>
    <xf numFmtId="166" fontId="1" fillId="0" borderId="27" xfId="2" applyFill="1" applyBorder="1" applyAlignment="1">
      <alignment horizontal="right" vertical="center"/>
    </xf>
    <xf numFmtId="166" fontId="1" fillId="0" borderId="34" xfId="4" applyFill="1" applyBorder="1" applyAlignment="1" applyProtection="1">
      <alignment horizontal="right" vertical="center"/>
    </xf>
    <xf numFmtId="10" fontId="1" fillId="0" borderId="34" xfId="3" applyNumberFormat="1" applyFill="1" applyBorder="1" applyAlignment="1" applyProtection="1">
      <alignment horizontal="right" vertical="center"/>
    </xf>
    <xf numFmtId="166" fontId="1" fillId="0" borderId="34" xfId="2" applyBorder="1" applyAlignment="1">
      <alignment horizontal="right" vertical="center"/>
    </xf>
    <xf numFmtId="166" fontId="1" fillId="0" borderId="27" xfId="4" applyBorder="1" applyAlignment="1" applyProtection="1">
      <alignment horizontal="center" vertical="center"/>
    </xf>
    <xf numFmtId="166" fontId="1" fillId="0" borderId="35" xfId="4" applyFill="1" applyBorder="1" applyAlignment="1" applyProtection="1">
      <alignment horizontal="right" vertical="center"/>
    </xf>
    <xf numFmtId="43" fontId="0" fillId="0" borderId="0" xfId="0" applyNumberFormat="1" applyAlignment="1">
      <alignment vertical="center"/>
    </xf>
    <xf numFmtId="10" fontId="1" fillId="0" borderId="0" xfId="3" applyNumberFormat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4" fontId="1" fillId="0" borderId="34" xfId="2" applyNumberFormat="1" applyFill="1" applyBorder="1" applyAlignment="1">
      <alignment horizontal="right" vertical="center"/>
    </xf>
    <xf numFmtId="166" fontId="1" fillId="0" borderId="34" xfId="2" applyFill="1" applyBorder="1" applyAlignment="1">
      <alignment horizontal="right" vertical="center"/>
    </xf>
    <xf numFmtId="166" fontId="1" fillId="0" borderId="35" xfId="2" applyFill="1" applyBorder="1" applyAlignment="1">
      <alignment horizontal="right" vertical="center"/>
    </xf>
    <xf numFmtId="0" fontId="5" fillId="3" borderId="3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 wrapText="1"/>
    </xf>
    <xf numFmtId="4" fontId="1" fillId="4" borderId="27" xfId="2" applyNumberFormat="1" applyFill="1" applyBorder="1" applyAlignment="1">
      <alignment horizontal="right" vertical="center"/>
    </xf>
    <xf numFmtId="166" fontId="1" fillId="4" borderId="27" xfId="2" applyFill="1" applyBorder="1" applyAlignment="1">
      <alignment horizontal="right" vertical="center"/>
    </xf>
    <xf numFmtId="4" fontId="0" fillId="0" borderId="27" xfId="4" applyNumberFormat="1" applyFont="1" applyFill="1" applyBorder="1" applyAlignment="1">
      <alignment horizontal="right" vertical="center"/>
    </xf>
    <xf numFmtId="49" fontId="5" fillId="0" borderId="37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66" fontId="1" fillId="0" borderId="24" xfId="2" applyFill="1" applyBorder="1" applyAlignment="1">
      <alignment horizontal="right" vertical="center"/>
    </xf>
    <xf numFmtId="166" fontId="6" fillId="0" borderId="23" xfId="2" applyFont="1" applyFill="1" applyBorder="1" applyAlignment="1">
      <alignment horizontal="right" vertical="center"/>
    </xf>
    <xf numFmtId="166" fontId="6" fillId="0" borderId="11" xfId="2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0" xfId="0" applyFont="1"/>
    <xf numFmtId="4" fontId="3" fillId="0" borderId="0" xfId="0" applyNumberFormat="1" applyFont="1"/>
    <xf numFmtId="0" fontId="6" fillId="0" borderId="1" xfId="0" applyFont="1" applyBorder="1" applyAlignment="1">
      <alignment horizontal="right"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7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10" fontId="1" fillId="0" borderId="8" xfId="3" applyNumberFormat="1" applyFill="1" applyBorder="1" applyAlignment="1">
      <alignment horizontal="right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center"/>
    </xf>
    <xf numFmtId="2" fontId="1" fillId="0" borderId="8" xfId="3" applyNumberFormat="1" applyFill="1" applyBorder="1" applyAlignment="1">
      <alignment horizontal="right"/>
    </xf>
    <xf numFmtId="0" fontId="6" fillId="0" borderId="7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0" fontId="1" fillId="0" borderId="8" xfId="3" applyNumberFormat="1" applyFill="1" applyBorder="1"/>
    <xf numFmtId="0" fontId="6" fillId="0" borderId="0" xfId="0" applyFont="1" applyAlignment="1">
      <alignment horizontal="center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/>
    <xf numFmtId="166" fontId="1" fillId="0" borderId="16" xfId="4" applyFill="1" applyBorder="1" applyAlignment="1">
      <alignment horizontal="center" vertical="center" wrapText="1"/>
    </xf>
    <xf numFmtId="166" fontId="0" fillId="0" borderId="0" xfId="0" applyNumberFormat="1"/>
    <xf numFmtId="0" fontId="5" fillId="5" borderId="7" xfId="0" applyFont="1" applyFill="1" applyBorder="1" applyAlignment="1">
      <alignment horizontal="center" vertical="center"/>
    </xf>
    <xf numFmtId="0" fontId="5" fillId="0" borderId="27" xfId="0" applyFont="1" applyBorder="1"/>
    <xf numFmtId="10" fontId="1" fillId="0" borderId="27" xfId="3" applyNumberFormat="1" applyFill="1" applyBorder="1" applyAlignment="1">
      <alignment horizontal="center" vertical="center" wrapText="1"/>
    </xf>
    <xf numFmtId="10" fontId="0" fillId="0" borderId="0" xfId="0" applyNumberFormat="1"/>
    <xf numFmtId="0" fontId="0" fillId="0" borderId="7" xfId="0" applyBorder="1"/>
    <xf numFmtId="0" fontId="5" fillId="0" borderId="0" xfId="0" applyFont="1" applyAlignment="1">
      <alignment horizontal="center" vertical="center" wrapText="1"/>
    </xf>
    <xf numFmtId="166" fontId="1" fillId="0" borderId="27" xfId="4" applyFill="1" applyBorder="1" applyAlignment="1">
      <alignment horizontal="center" vertical="center" wrapText="1"/>
    </xf>
    <xf numFmtId="0" fontId="0" fillId="3" borderId="45" xfId="0" applyFill="1" applyBorder="1"/>
    <xf numFmtId="0" fontId="6" fillId="3" borderId="46" xfId="0" applyFont="1" applyFill="1" applyBorder="1"/>
    <xf numFmtId="166" fontId="6" fillId="3" borderId="46" xfId="0" applyNumberFormat="1" applyFont="1" applyFill="1" applyBorder="1" applyAlignment="1">
      <alignment horizontal="center" vertical="center" wrapText="1"/>
    </xf>
    <xf numFmtId="0" fontId="0" fillId="0" borderId="37" xfId="0" applyBorder="1"/>
    <xf numFmtId="0" fontId="5" fillId="0" borderId="24" xfId="0" applyFont="1" applyBorder="1"/>
    <xf numFmtId="168" fontId="6" fillId="5" borderId="24" xfId="0" applyNumberFormat="1" applyFont="1" applyFill="1" applyBorder="1" applyAlignment="1">
      <alignment horizontal="center" vertical="center" wrapText="1"/>
    </xf>
    <xf numFmtId="10" fontId="1" fillId="0" borderId="0" xfId="3" applyNumberFormat="1"/>
    <xf numFmtId="0" fontId="9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27" xfId="0" applyFont="1" applyFill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6" fontId="0" fillId="0" borderId="44" xfId="0" applyNumberFormat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0" fontId="0" fillId="0" borderId="43" xfId="0" applyBorder="1"/>
    <xf numFmtId="0" fontId="0" fillId="0" borderId="0" xfId="0" applyAlignment="1">
      <alignment horizontal="center" vertical="center"/>
    </xf>
    <xf numFmtId="0" fontId="0" fillId="0" borderId="8" xfId="0" applyBorder="1"/>
    <xf numFmtId="166" fontId="6" fillId="3" borderId="47" xfId="4" applyFont="1" applyFill="1" applyBorder="1" applyAlignment="1"/>
    <xf numFmtId="166" fontId="6" fillId="3" borderId="6" xfId="4" applyFont="1" applyFill="1" applyBorder="1" applyAlignment="1"/>
    <xf numFmtId="10" fontId="6" fillId="5" borderId="22" xfId="4" applyNumberFormat="1" applyFont="1" applyFill="1" applyBorder="1" applyAlignment="1">
      <alignment horizontal="center"/>
    </xf>
    <xf numFmtId="10" fontId="0" fillId="5" borderId="11" xfId="0" applyNumberFormat="1" applyFill="1" applyBorder="1" applyAlignment="1">
      <alignment horizontal="center"/>
    </xf>
    <xf numFmtId="167" fontId="0" fillId="0" borderId="0" xfId="0" applyNumberFormat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66" fontId="1" fillId="0" borderId="16" xfId="4" applyBorder="1" applyAlignment="1">
      <alignment horizontal="center" vertical="center"/>
    </xf>
    <xf numFmtId="166" fontId="1" fillId="0" borderId="42" xfId="4" applyBorder="1" applyAlignment="1"/>
  </cellXfs>
  <cellStyles count="5">
    <cellStyle name="Moeda" xfId="2" builtinId="4"/>
    <cellStyle name="Moeda 2" xfId="4" xr:uid="{4DB2041E-47CD-4B54-849B-90C97AE55213}"/>
    <cellStyle name="Normal" xfId="0" builtinId="0"/>
    <cellStyle name="Porcentagem 2" xfId="3" xr:uid="{68D2D17E-F322-42DF-B22E-20B51AE19A6A}"/>
    <cellStyle name="Vírgula" xfId="1" builtinId="3"/>
  </cellStyles>
  <dxfs count="11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50</xdr:row>
      <xdr:rowOff>38100</xdr:rowOff>
    </xdr:from>
    <xdr:to>
      <xdr:col>15</xdr:col>
      <xdr:colOff>45325</xdr:colOff>
      <xdr:row>56</xdr:row>
      <xdr:rowOff>2025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8ED71C-9A6C-41CD-9345-9E0D9706E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5446" y1="43443" x2="55446" y2="43443"/>
                      <a14:foregroundMark x1="65842" y1="42623" x2="65842" y2="42623"/>
                      <a14:foregroundMark x1="38119" y1="42623" x2="38119" y2="42623"/>
                      <a14:foregroundMark x1="49505" y1="63115" x2="49505" y2="63115"/>
                      <a14:backgroundMark x1="45545" y1="67213" x2="45545" y2="672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4025" y="8886825"/>
          <a:ext cx="1550275" cy="93547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50</xdr:row>
      <xdr:rowOff>38100</xdr:rowOff>
    </xdr:from>
    <xdr:to>
      <xdr:col>15</xdr:col>
      <xdr:colOff>45325</xdr:colOff>
      <xdr:row>56</xdr:row>
      <xdr:rowOff>2025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F20985-073D-42E3-9B06-8460AA00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5446" y1="43443" x2="55446" y2="43443"/>
                      <a14:foregroundMark x1="65842" y1="42623" x2="65842" y2="42623"/>
                      <a14:foregroundMark x1="38119" y1="42623" x2="38119" y2="42623"/>
                      <a14:foregroundMark x1="49505" y1="63115" x2="49505" y2="63115"/>
                      <a14:backgroundMark x1="45545" y1="67213" x2="45545" y2="672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4025" y="8886825"/>
          <a:ext cx="1550275" cy="93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5387-7349-4859-8611-AFB96FAFB366}">
  <sheetPr>
    <outlinePr summaryBelow="0"/>
    <pageSetUpPr fitToPage="1"/>
  </sheetPr>
  <dimension ref="A1:X58"/>
  <sheetViews>
    <sheetView tabSelected="1" zoomScaleNormal="100" workbookViewId="0">
      <pane ySplit="9" topLeftCell="A10" activePane="bottomLeft" state="frozen"/>
      <selection pane="bottomLeft" activeCell="J29" sqref="J29"/>
    </sheetView>
  </sheetViews>
  <sheetFormatPr defaultRowHeight="12.75" outlineLevelRow="1" outlineLevelCol="1" x14ac:dyDescent="0.2"/>
  <cols>
    <col min="1" max="1" width="5.7109375" style="1" customWidth="1"/>
    <col min="2" max="2" width="9.140625" style="2"/>
    <col min="3" max="3" width="2.85546875" style="134" customWidth="1"/>
    <col min="4" max="4" width="9.140625" style="126" customWidth="1"/>
    <col min="5" max="5" width="12.85546875" style="126" customWidth="1"/>
    <col min="6" max="6" width="42.28515625" style="2" customWidth="1"/>
    <col min="7" max="7" width="9.140625" style="126"/>
    <col min="8" max="8" width="14.28515625" style="2" customWidth="1"/>
    <col min="9" max="9" width="14" style="2" customWidth="1"/>
    <col min="10" max="15" width="14" style="2" customWidth="1" outlineLevel="1"/>
    <col min="16" max="17" width="18.28515625" style="2" customWidth="1" outlineLevel="1"/>
    <col min="18" max="18" width="18.28515625" style="2" customWidth="1"/>
    <col min="19" max="19" width="9.140625" style="2"/>
    <col min="20" max="20" width="13.28515625" style="2" customWidth="1"/>
    <col min="21" max="21" width="14.5703125" style="134" customWidth="1"/>
    <col min="22" max="22" width="13.28515625" style="134" customWidth="1"/>
    <col min="23" max="23" width="12.5703125" style="134" customWidth="1"/>
    <col min="24" max="24" width="12.140625" style="2" customWidth="1"/>
    <col min="25" max="261" width="9.140625" style="2"/>
    <col min="262" max="262" width="15.28515625" style="2" customWidth="1"/>
    <col min="263" max="263" width="42.28515625" style="2" customWidth="1"/>
    <col min="264" max="264" width="9.140625" style="2"/>
    <col min="265" max="265" width="14.28515625" style="2" customWidth="1"/>
    <col min="266" max="270" width="14" style="2" customWidth="1"/>
    <col min="271" max="271" width="18.28515625" style="2" customWidth="1"/>
    <col min="272" max="272" width="20.85546875" style="2" customWidth="1"/>
    <col min="273" max="273" width="17.85546875" style="2" customWidth="1"/>
    <col min="274" max="517" width="9.140625" style="2"/>
    <col min="518" max="518" width="15.28515625" style="2" customWidth="1"/>
    <col min="519" max="519" width="42.28515625" style="2" customWidth="1"/>
    <col min="520" max="520" width="9.140625" style="2"/>
    <col min="521" max="521" width="14.28515625" style="2" customWidth="1"/>
    <col min="522" max="526" width="14" style="2" customWidth="1"/>
    <col min="527" max="527" width="18.28515625" style="2" customWidth="1"/>
    <col min="528" max="528" width="20.85546875" style="2" customWidth="1"/>
    <col min="529" max="529" width="17.85546875" style="2" customWidth="1"/>
    <col min="530" max="773" width="9.140625" style="2"/>
    <col min="774" max="774" width="15.28515625" style="2" customWidth="1"/>
    <col min="775" max="775" width="42.28515625" style="2" customWidth="1"/>
    <col min="776" max="776" width="9.140625" style="2"/>
    <col min="777" max="777" width="14.28515625" style="2" customWidth="1"/>
    <col min="778" max="782" width="14" style="2" customWidth="1"/>
    <col min="783" max="783" width="18.28515625" style="2" customWidth="1"/>
    <col min="784" max="784" width="20.85546875" style="2" customWidth="1"/>
    <col min="785" max="785" width="17.85546875" style="2" customWidth="1"/>
    <col min="786" max="1029" width="9.140625" style="2"/>
    <col min="1030" max="1030" width="15.28515625" style="2" customWidth="1"/>
    <col min="1031" max="1031" width="42.28515625" style="2" customWidth="1"/>
    <col min="1032" max="1032" width="9.140625" style="2"/>
    <col min="1033" max="1033" width="14.28515625" style="2" customWidth="1"/>
    <col min="1034" max="1038" width="14" style="2" customWidth="1"/>
    <col min="1039" max="1039" width="18.28515625" style="2" customWidth="1"/>
    <col min="1040" max="1040" width="20.85546875" style="2" customWidth="1"/>
    <col min="1041" max="1041" width="17.85546875" style="2" customWidth="1"/>
    <col min="1042" max="1285" width="9.140625" style="2"/>
    <col min="1286" max="1286" width="15.28515625" style="2" customWidth="1"/>
    <col min="1287" max="1287" width="42.28515625" style="2" customWidth="1"/>
    <col min="1288" max="1288" width="9.140625" style="2"/>
    <col min="1289" max="1289" width="14.28515625" style="2" customWidth="1"/>
    <col min="1290" max="1294" width="14" style="2" customWidth="1"/>
    <col min="1295" max="1295" width="18.28515625" style="2" customWidth="1"/>
    <col min="1296" max="1296" width="20.85546875" style="2" customWidth="1"/>
    <col min="1297" max="1297" width="17.85546875" style="2" customWidth="1"/>
    <col min="1298" max="1541" width="9.140625" style="2"/>
    <col min="1542" max="1542" width="15.28515625" style="2" customWidth="1"/>
    <col min="1543" max="1543" width="42.28515625" style="2" customWidth="1"/>
    <col min="1544" max="1544" width="9.140625" style="2"/>
    <col min="1545" max="1545" width="14.28515625" style="2" customWidth="1"/>
    <col min="1546" max="1550" width="14" style="2" customWidth="1"/>
    <col min="1551" max="1551" width="18.28515625" style="2" customWidth="1"/>
    <col min="1552" max="1552" width="20.85546875" style="2" customWidth="1"/>
    <col min="1553" max="1553" width="17.85546875" style="2" customWidth="1"/>
    <col min="1554" max="1797" width="9.140625" style="2"/>
    <col min="1798" max="1798" width="15.28515625" style="2" customWidth="1"/>
    <col min="1799" max="1799" width="42.28515625" style="2" customWidth="1"/>
    <col min="1800" max="1800" width="9.140625" style="2"/>
    <col min="1801" max="1801" width="14.28515625" style="2" customWidth="1"/>
    <col min="1802" max="1806" width="14" style="2" customWidth="1"/>
    <col min="1807" max="1807" width="18.28515625" style="2" customWidth="1"/>
    <col min="1808" max="1808" width="20.85546875" style="2" customWidth="1"/>
    <col min="1809" max="1809" width="17.85546875" style="2" customWidth="1"/>
    <col min="1810" max="2053" width="9.140625" style="2"/>
    <col min="2054" max="2054" width="15.28515625" style="2" customWidth="1"/>
    <col min="2055" max="2055" width="42.28515625" style="2" customWidth="1"/>
    <col min="2056" max="2056" width="9.140625" style="2"/>
    <col min="2057" max="2057" width="14.28515625" style="2" customWidth="1"/>
    <col min="2058" max="2062" width="14" style="2" customWidth="1"/>
    <col min="2063" max="2063" width="18.28515625" style="2" customWidth="1"/>
    <col min="2064" max="2064" width="20.85546875" style="2" customWidth="1"/>
    <col min="2065" max="2065" width="17.85546875" style="2" customWidth="1"/>
    <col min="2066" max="2309" width="9.140625" style="2"/>
    <col min="2310" max="2310" width="15.28515625" style="2" customWidth="1"/>
    <col min="2311" max="2311" width="42.28515625" style="2" customWidth="1"/>
    <col min="2312" max="2312" width="9.140625" style="2"/>
    <col min="2313" max="2313" width="14.28515625" style="2" customWidth="1"/>
    <col min="2314" max="2318" width="14" style="2" customWidth="1"/>
    <col min="2319" max="2319" width="18.28515625" style="2" customWidth="1"/>
    <col min="2320" max="2320" width="20.85546875" style="2" customWidth="1"/>
    <col min="2321" max="2321" width="17.85546875" style="2" customWidth="1"/>
    <col min="2322" max="2565" width="9.140625" style="2"/>
    <col min="2566" max="2566" width="15.28515625" style="2" customWidth="1"/>
    <col min="2567" max="2567" width="42.28515625" style="2" customWidth="1"/>
    <col min="2568" max="2568" width="9.140625" style="2"/>
    <col min="2569" max="2569" width="14.28515625" style="2" customWidth="1"/>
    <col min="2570" max="2574" width="14" style="2" customWidth="1"/>
    <col min="2575" max="2575" width="18.28515625" style="2" customWidth="1"/>
    <col min="2576" max="2576" width="20.85546875" style="2" customWidth="1"/>
    <col min="2577" max="2577" width="17.85546875" style="2" customWidth="1"/>
    <col min="2578" max="2821" width="9.140625" style="2"/>
    <col min="2822" max="2822" width="15.28515625" style="2" customWidth="1"/>
    <col min="2823" max="2823" width="42.28515625" style="2" customWidth="1"/>
    <col min="2824" max="2824" width="9.140625" style="2"/>
    <col min="2825" max="2825" width="14.28515625" style="2" customWidth="1"/>
    <col min="2826" max="2830" width="14" style="2" customWidth="1"/>
    <col min="2831" max="2831" width="18.28515625" style="2" customWidth="1"/>
    <col min="2832" max="2832" width="20.85546875" style="2" customWidth="1"/>
    <col min="2833" max="2833" width="17.85546875" style="2" customWidth="1"/>
    <col min="2834" max="3077" width="9.140625" style="2"/>
    <col min="3078" max="3078" width="15.28515625" style="2" customWidth="1"/>
    <col min="3079" max="3079" width="42.28515625" style="2" customWidth="1"/>
    <col min="3080" max="3080" width="9.140625" style="2"/>
    <col min="3081" max="3081" width="14.28515625" style="2" customWidth="1"/>
    <col min="3082" max="3086" width="14" style="2" customWidth="1"/>
    <col min="3087" max="3087" width="18.28515625" style="2" customWidth="1"/>
    <col min="3088" max="3088" width="20.85546875" style="2" customWidth="1"/>
    <col min="3089" max="3089" width="17.85546875" style="2" customWidth="1"/>
    <col min="3090" max="3333" width="9.140625" style="2"/>
    <col min="3334" max="3334" width="15.28515625" style="2" customWidth="1"/>
    <col min="3335" max="3335" width="42.28515625" style="2" customWidth="1"/>
    <col min="3336" max="3336" width="9.140625" style="2"/>
    <col min="3337" max="3337" width="14.28515625" style="2" customWidth="1"/>
    <col min="3338" max="3342" width="14" style="2" customWidth="1"/>
    <col min="3343" max="3343" width="18.28515625" style="2" customWidth="1"/>
    <col min="3344" max="3344" width="20.85546875" style="2" customWidth="1"/>
    <col min="3345" max="3345" width="17.85546875" style="2" customWidth="1"/>
    <col min="3346" max="3589" width="9.140625" style="2"/>
    <col min="3590" max="3590" width="15.28515625" style="2" customWidth="1"/>
    <col min="3591" max="3591" width="42.28515625" style="2" customWidth="1"/>
    <col min="3592" max="3592" width="9.140625" style="2"/>
    <col min="3593" max="3593" width="14.28515625" style="2" customWidth="1"/>
    <col min="3594" max="3598" width="14" style="2" customWidth="1"/>
    <col min="3599" max="3599" width="18.28515625" style="2" customWidth="1"/>
    <col min="3600" max="3600" width="20.85546875" style="2" customWidth="1"/>
    <col min="3601" max="3601" width="17.85546875" style="2" customWidth="1"/>
    <col min="3602" max="3845" width="9.140625" style="2"/>
    <col min="3846" max="3846" width="15.28515625" style="2" customWidth="1"/>
    <col min="3847" max="3847" width="42.28515625" style="2" customWidth="1"/>
    <col min="3848" max="3848" width="9.140625" style="2"/>
    <col min="3849" max="3849" width="14.28515625" style="2" customWidth="1"/>
    <col min="3850" max="3854" width="14" style="2" customWidth="1"/>
    <col min="3855" max="3855" width="18.28515625" style="2" customWidth="1"/>
    <col min="3856" max="3856" width="20.85546875" style="2" customWidth="1"/>
    <col min="3857" max="3857" width="17.85546875" style="2" customWidth="1"/>
    <col min="3858" max="4101" width="9.140625" style="2"/>
    <col min="4102" max="4102" width="15.28515625" style="2" customWidth="1"/>
    <col min="4103" max="4103" width="42.28515625" style="2" customWidth="1"/>
    <col min="4104" max="4104" width="9.140625" style="2"/>
    <col min="4105" max="4105" width="14.28515625" style="2" customWidth="1"/>
    <col min="4106" max="4110" width="14" style="2" customWidth="1"/>
    <col min="4111" max="4111" width="18.28515625" style="2" customWidth="1"/>
    <col min="4112" max="4112" width="20.85546875" style="2" customWidth="1"/>
    <col min="4113" max="4113" width="17.85546875" style="2" customWidth="1"/>
    <col min="4114" max="4357" width="9.140625" style="2"/>
    <col min="4358" max="4358" width="15.28515625" style="2" customWidth="1"/>
    <col min="4359" max="4359" width="42.28515625" style="2" customWidth="1"/>
    <col min="4360" max="4360" width="9.140625" style="2"/>
    <col min="4361" max="4361" width="14.28515625" style="2" customWidth="1"/>
    <col min="4362" max="4366" width="14" style="2" customWidth="1"/>
    <col min="4367" max="4367" width="18.28515625" style="2" customWidth="1"/>
    <col min="4368" max="4368" width="20.85546875" style="2" customWidth="1"/>
    <col min="4369" max="4369" width="17.85546875" style="2" customWidth="1"/>
    <col min="4370" max="4613" width="9.140625" style="2"/>
    <col min="4614" max="4614" width="15.28515625" style="2" customWidth="1"/>
    <col min="4615" max="4615" width="42.28515625" style="2" customWidth="1"/>
    <col min="4616" max="4616" width="9.140625" style="2"/>
    <col min="4617" max="4617" width="14.28515625" style="2" customWidth="1"/>
    <col min="4618" max="4622" width="14" style="2" customWidth="1"/>
    <col min="4623" max="4623" width="18.28515625" style="2" customWidth="1"/>
    <col min="4624" max="4624" width="20.85546875" style="2" customWidth="1"/>
    <col min="4625" max="4625" width="17.85546875" style="2" customWidth="1"/>
    <col min="4626" max="4869" width="9.140625" style="2"/>
    <col min="4870" max="4870" width="15.28515625" style="2" customWidth="1"/>
    <col min="4871" max="4871" width="42.28515625" style="2" customWidth="1"/>
    <col min="4872" max="4872" width="9.140625" style="2"/>
    <col min="4873" max="4873" width="14.28515625" style="2" customWidth="1"/>
    <col min="4874" max="4878" width="14" style="2" customWidth="1"/>
    <col min="4879" max="4879" width="18.28515625" style="2" customWidth="1"/>
    <col min="4880" max="4880" width="20.85546875" style="2" customWidth="1"/>
    <col min="4881" max="4881" width="17.85546875" style="2" customWidth="1"/>
    <col min="4882" max="5125" width="9.140625" style="2"/>
    <col min="5126" max="5126" width="15.28515625" style="2" customWidth="1"/>
    <col min="5127" max="5127" width="42.28515625" style="2" customWidth="1"/>
    <col min="5128" max="5128" width="9.140625" style="2"/>
    <col min="5129" max="5129" width="14.28515625" style="2" customWidth="1"/>
    <col min="5130" max="5134" width="14" style="2" customWidth="1"/>
    <col min="5135" max="5135" width="18.28515625" style="2" customWidth="1"/>
    <col min="5136" max="5136" width="20.85546875" style="2" customWidth="1"/>
    <col min="5137" max="5137" width="17.85546875" style="2" customWidth="1"/>
    <col min="5138" max="5381" width="9.140625" style="2"/>
    <col min="5382" max="5382" width="15.28515625" style="2" customWidth="1"/>
    <col min="5383" max="5383" width="42.28515625" style="2" customWidth="1"/>
    <col min="5384" max="5384" width="9.140625" style="2"/>
    <col min="5385" max="5385" width="14.28515625" style="2" customWidth="1"/>
    <col min="5386" max="5390" width="14" style="2" customWidth="1"/>
    <col min="5391" max="5391" width="18.28515625" style="2" customWidth="1"/>
    <col min="5392" max="5392" width="20.85546875" style="2" customWidth="1"/>
    <col min="5393" max="5393" width="17.85546875" style="2" customWidth="1"/>
    <col min="5394" max="5637" width="9.140625" style="2"/>
    <col min="5638" max="5638" width="15.28515625" style="2" customWidth="1"/>
    <col min="5639" max="5639" width="42.28515625" style="2" customWidth="1"/>
    <col min="5640" max="5640" width="9.140625" style="2"/>
    <col min="5641" max="5641" width="14.28515625" style="2" customWidth="1"/>
    <col min="5642" max="5646" width="14" style="2" customWidth="1"/>
    <col min="5647" max="5647" width="18.28515625" style="2" customWidth="1"/>
    <col min="5648" max="5648" width="20.85546875" style="2" customWidth="1"/>
    <col min="5649" max="5649" width="17.85546875" style="2" customWidth="1"/>
    <col min="5650" max="5893" width="9.140625" style="2"/>
    <col min="5894" max="5894" width="15.28515625" style="2" customWidth="1"/>
    <col min="5895" max="5895" width="42.28515625" style="2" customWidth="1"/>
    <col min="5896" max="5896" width="9.140625" style="2"/>
    <col min="5897" max="5897" width="14.28515625" style="2" customWidth="1"/>
    <col min="5898" max="5902" width="14" style="2" customWidth="1"/>
    <col min="5903" max="5903" width="18.28515625" style="2" customWidth="1"/>
    <col min="5904" max="5904" width="20.85546875" style="2" customWidth="1"/>
    <col min="5905" max="5905" width="17.85546875" style="2" customWidth="1"/>
    <col min="5906" max="6149" width="9.140625" style="2"/>
    <col min="6150" max="6150" width="15.28515625" style="2" customWidth="1"/>
    <col min="6151" max="6151" width="42.28515625" style="2" customWidth="1"/>
    <col min="6152" max="6152" width="9.140625" style="2"/>
    <col min="6153" max="6153" width="14.28515625" style="2" customWidth="1"/>
    <col min="6154" max="6158" width="14" style="2" customWidth="1"/>
    <col min="6159" max="6159" width="18.28515625" style="2" customWidth="1"/>
    <col min="6160" max="6160" width="20.85546875" style="2" customWidth="1"/>
    <col min="6161" max="6161" width="17.85546875" style="2" customWidth="1"/>
    <col min="6162" max="6405" width="9.140625" style="2"/>
    <col min="6406" max="6406" width="15.28515625" style="2" customWidth="1"/>
    <col min="6407" max="6407" width="42.28515625" style="2" customWidth="1"/>
    <col min="6408" max="6408" width="9.140625" style="2"/>
    <col min="6409" max="6409" width="14.28515625" style="2" customWidth="1"/>
    <col min="6410" max="6414" width="14" style="2" customWidth="1"/>
    <col min="6415" max="6415" width="18.28515625" style="2" customWidth="1"/>
    <col min="6416" max="6416" width="20.85546875" style="2" customWidth="1"/>
    <col min="6417" max="6417" width="17.85546875" style="2" customWidth="1"/>
    <col min="6418" max="6661" width="9.140625" style="2"/>
    <col min="6662" max="6662" width="15.28515625" style="2" customWidth="1"/>
    <col min="6663" max="6663" width="42.28515625" style="2" customWidth="1"/>
    <col min="6664" max="6664" width="9.140625" style="2"/>
    <col min="6665" max="6665" width="14.28515625" style="2" customWidth="1"/>
    <col min="6666" max="6670" width="14" style="2" customWidth="1"/>
    <col min="6671" max="6671" width="18.28515625" style="2" customWidth="1"/>
    <col min="6672" max="6672" width="20.85546875" style="2" customWidth="1"/>
    <col min="6673" max="6673" width="17.85546875" style="2" customWidth="1"/>
    <col min="6674" max="6917" width="9.140625" style="2"/>
    <col min="6918" max="6918" width="15.28515625" style="2" customWidth="1"/>
    <col min="6919" max="6919" width="42.28515625" style="2" customWidth="1"/>
    <col min="6920" max="6920" width="9.140625" style="2"/>
    <col min="6921" max="6921" width="14.28515625" style="2" customWidth="1"/>
    <col min="6922" max="6926" width="14" style="2" customWidth="1"/>
    <col min="6927" max="6927" width="18.28515625" style="2" customWidth="1"/>
    <col min="6928" max="6928" width="20.85546875" style="2" customWidth="1"/>
    <col min="6929" max="6929" width="17.85546875" style="2" customWidth="1"/>
    <col min="6930" max="7173" width="9.140625" style="2"/>
    <col min="7174" max="7174" width="15.28515625" style="2" customWidth="1"/>
    <col min="7175" max="7175" width="42.28515625" style="2" customWidth="1"/>
    <col min="7176" max="7176" width="9.140625" style="2"/>
    <col min="7177" max="7177" width="14.28515625" style="2" customWidth="1"/>
    <col min="7178" max="7182" width="14" style="2" customWidth="1"/>
    <col min="7183" max="7183" width="18.28515625" style="2" customWidth="1"/>
    <col min="7184" max="7184" width="20.85546875" style="2" customWidth="1"/>
    <col min="7185" max="7185" width="17.85546875" style="2" customWidth="1"/>
    <col min="7186" max="7429" width="9.140625" style="2"/>
    <col min="7430" max="7430" width="15.28515625" style="2" customWidth="1"/>
    <col min="7431" max="7431" width="42.28515625" style="2" customWidth="1"/>
    <col min="7432" max="7432" width="9.140625" style="2"/>
    <col min="7433" max="7433" width="14.28515625" style="2" customWidth="1"/>
    <col min="7434" max="7438" width="14" style="2" customWidth="1"/>
    <col min="7439" max="7439" width="18.28515625" style="2" customWidth="1"/>
    <col min="7440" max="7440" width="20.85546875" style="2" customWidth="1"/>
    <col min="7441" max="7441" width="17.85546875" style="2" customWidth="1"/>
    <col min="7442" max="7685" width="9.140625" style="2"/>
    <col min="7686" max="7686" width="15.28515625" style="2" customWidth="1"/>
    <col min="7687" max="7687" width="42.28515625" style="2" customWidth="1"/>
    <col min="7688" max="7688" width="9.140625" style="2"/>
    <col min="7689" max="7689" width="14.28515625" style="2" customWidth="1"/>
    <col min="7690" max="7694" width="14" style="2" customWidth="1"/>
    <col min="7695" max="7695" width="18.28515625" style="2" customWidth="1"/>
    <col min="7696" max="7696" width="20.85546875" style="2" customWidth="1"/>
    <col min="7697" max="7697" width="17.85546875" style="2" customWidth="1"/>
    <col min="7698" max="7941" width="9.140625" style="2"/>
    <col min="7942" max="7942" width="15.28515625" style="2" customWidth="1"/>
    <col min="7943" max="7943" width="42.28515625" style="2" customWidth="1"/>
    <col min="7944" max="7944" width="9.140625" style="2"/>
    <col min="7945" max="7945" width="14.28515625" style="2" customWidth="1"/>
    <col min="7946" max="7950" width="14" style="2" customWidth="1"/>
    <col min="7951" max="7951" width="18.28515625" style="2" customWidth="1"/>
    <col min="7952" max="7952" width="20.85546875" style="2" customWidth="1"/>
    <col min="7953" max="7953" width="17.85546875" style="2" customWidth="1"/>
    <col min="7954" max="8197" width="9.140625" style="2"/>
    <col min="8198" max="8198" width="15.28515625" style="2" customWidth="1"/>
    <col min="8199" max="8199" width="42.28515625" style="2" customWidth="1"/>
    <col min="8200" max="8200" width="9.140625" style="2"/>
    <col min="8201" max="8201" width="14.28515625" style="2" customWidth="1"/>
    <col min="8202" max="8206" width="14" style="2" customWidth="1"/>
    <col min="8207" max="8207" width="18.28515625" style="2" customWidth="1"/>
    <col min="8208" max="8208" width="20.85546875" style="2" customWidth="1"/>
    <col min="8209" max="8209" width="17.85546875" style="2" customWidth="1"/>
    <col min="8210" max="8453" width="9.140625" style="2"/>
    <col min="8454" max="8454" width="15.28515625" style="2" customWidth="1"/>
    <col min="8455" max="8455" width="42.28515625" style="2" customWidth="1"/>
    <col min="8456" max="8456" width="9.140625" style="2"/>
    <col min="8457" max="8457" width="14.28515625" style="2" customWidth="1"/>
    <col min="8458" max="8462" width="14" style="2" customWidth="1"/>
    <col min="8463" max="8463" width="18.28515625" style="2" customWidth="1"/>
    <col min="8464" max="8464" width="20.85546875" style="2" customWidth="1"/>
    <col min="8465" max="8465" width="17.85546875" style="2" customWidth="1"/>
    <col min="8466" max="8709" width="9.140625" style="2"/>
    <col min="8710" max="8710" width="15.28515625" style="2" customWidth="1"/>
    <col min="8711" max="8711" width="42.28515625" style="2" customWidth="1"/>
    <col min="8712" max="8712" width="9.140625" style="2"/>
    <col min="8713" max="8713" width="14.28515625" style="2" customWidth="1"/>
    <col min="8714" max="8718" width="14" style="2" customWidth="1"/>
    <col min="8719" max="8719" width="18.28515625" style="2" customWidth="1"/>
    <col min="8720" max="8720" width="20.85546875" style="2" customWidth="1"/>
    <col min="8721" max="8721" width="17.85546875" style="2" customWidth="1"/>
    <col min="8722" max="8965" width="9.140625" style="2"/>
    <col min="8966" max="8966" width="15.28515625" style="2" customWidth="1"/>
    <col min="8967" max="8967" width="42.28515625" style="2" customWidth="1"/>
    <col min="8968" max="8968" width="9.140625" style="2"/>
    <col min="8969" max="8969" width="14.28515625" style="2" customWidth="1"/>
    <col min="8970" max="8974" width="14" style="2" customWidth="1"/>
    <col min="8975" max="8975" width="18.28515625" style="2" customWidth="1"/>
    <col min="8976" max="8976" width="20.85546875" style="2" customWidth="1"/>
    <col min="8977" max="8977" width="17.85546875" style="2" customWidth="1"/>
    <col min="8978" max="9221" width="9.140625" style="2"/>
    <col min="9222" max="9222" width="15.28515625" style="2" customWidth="1"/>
    <col min="9223" max="9223" width="42.28515625" style="2" customWidth="1"/>
    <col min="9224" max="9224" width="9.140625" style="2"/>
    <col min="9225" max="9225" width="14.28515625" style="2" customWidth="1"/>
    <col min="9226" max="9230" width="14" style="2" customWidth="1"/>
    <col min="9231" max="9231" width="18.28515625" style="2" customWidth="1"/>
    <col min="9232" max="9232" width="20.85546875" style="2" customWidth="1"/>
    <col min="9233" max="9233" width="17.85546875" style="2" customWidth="1"/>
    <col min="9234" max="9477" width="9.140625" style="2"/>
    <col min="9478" max="9478" width="15.28515625" style="2" customWidth="1"/>
    <col min="9479" max="9479" width="42.28515625" style="2" customWidth="1"/>
    <col min="9480" max="9480" width="9.140625" style="2"/>
    <col min="9481" max="9481" width="14.28515625" style="2" customWidth="1"/>
    <col min="9482" max="9486" width="14" style="2" customWidth="1"/>
    <col min="9487" max="9487" width="18.28515625" style="2" customWidth="1"/>
    <col min="9488" max="9488" width="20.85546875" style="2" customWidth="1"/>
    <col min="9489" max="9489" width="17.85546875" style="2" customWidth="1"/>
    <col min="9490" max="9733" width="9.140625" style="2"/>
    <col min="9734" max="9734" width="15.28515625" style="2" customWidth="1"/>
    <col min="9735" max="9735" width="42.28515625" style="2" customWidth="1"/>
    <col min="9736" max="9736" width="9.140625" style="2"/>
    <col min="9737" max="9737" width="14.28515625" style="2" customWidth="1"/>
    <col min="9738" max="9742" width="14" style="2" customWidth="1"/>
    <col min="9743" max="9743" width="18.28515625" style="2" customWidth="1"/>
    <col min="9744" max="9744" width="20.85546875" style="2" customWidth="1"/>
    <col min="9745" max="9745" width="17.85546875" style="2" customWidth="1"/>
    <col min="9746" max="9989" width="9.140625" style="2"/>
    <col min="9990" max="9990" width="15.28515625" style="2" customWidth="1"/>
    <col min="9991" max="9991" width="42.28515625" style="2" customWidth="1"/>
    <col min="9992" max="9992" width="9.140625" style="2"/>
    <col min="9993" max="9993" width="14.28515625" style="2" customWidth="1"/>
    <col min="9994" max="9998" width="14" style="2" customWidth="1"/>
    <col min="9999" max="9999" width="18.28515625" style="2" customWidth="1"/>
    <col min="10000" max="10000" width="20.85546875" style="2" customWidth="1"/>
    <col min="10001" max="10001" width="17.85546875" style="2" customWidth="1"/>
    <col min="10002" max="10245" width="9.140625" style="2"/>
    <col min="10246" max="10246" width="15.28515625" style="2" customWidth="1"/>
    <col min="10247" max="10247" width="42.28515625" style="2" customWidth="1"/>
    <col min="10248" max="10248" width="9.140625" style="2"/>
    <col min="10249" max="10249" width="14.28515625" style="2" customWidth="1"/>
    <col min="10250" max="10254" width="14" style="2" customWidth="1"/>
    <col min="10255" max="10255" width="18.28515625" style="2" customWidth="1"/>
    <col min="10256" max="10256" width="20.85546875" style="2" customWidth="1"/>
    <col min="10257" max="10257" width="17.85546875" style="2" customWidth="1"/>
    <col min="10258" max="10501" width="9.140625" style="2"/>
    <col min="10502" max="10502" width="15.28515625" style="2" customWidth="1"/>
    <col min="10503" max="10503" width="42.28515625" style="2" customWidth="1"/>
    <col min="10504" max="10504" width="9.140625" style="2"/>
    <col min="10505" max="10505" width="14.28515625" style="2" customWidth="1"/>
    <col min="10506" max="10510" width="14" style="2" customWidth="1"/>
    <col min="10511" max="10511" width="18.28515625" style="2" customWidth="1"/>
    <col min="10512" max="10512" width="20.85546875" style="2" customWidth="1"/>
    <col min="10513" max="10513" width="17.85546875" style="2" customWidth="1"/>
    <col min="10514" max="10757" width="9.140625" style="2"/>
    <col min="10758" max="10758" width="15.28515625" style="2" customWidth="1"/>
    <col min="10759" max="10759" width="42.28515625" style="2" customWidth="1"/>
    <col min="10760" max="10760" width="9.140625" style="2"/>
    <col min="10761" max="10761" width="14.28515625" style="2" customWidth="1"/>
    <col min="10762" max="10766" width="14" style="2" customWidth="1"/>
    <col min="10767" max="10767" width="18.28515625" style="2" customWidth="1"/>
    <col min="10768" max="10768" width="20.85546875" style="2" customWidth="1"/>
    <col min="10769" max="10769" width="17.85546875" style="2" customWidth="1"/>
    <col min="10770" max="11013" width="9.140625" style="2"/>
    <col min="11014" max="11014" width="15.28515625" style="2" customWidth="1"/>
    <col min="11015" max="11015" width="42.28515625" style="2" customWidth="1"/>
    <col min="11016" max="11016" width="9.140625" style="2"/>
    <col min="11017" max="11017" width="14.28515625" style="2" customWidth="1"/>
    <col min="11018" max="11022" width="14" style="2" customWidth="1"/>
    <col min="11023" max="11023" width="18.28515625" style="2" customWidth="1"/>
    <col min="11024" max="11024" width="20.85546875" style="2" customWidth="1"/>
    <col min="11025" max="11025" width="17.85546875" style="2" customWidth="1"/>
    <col min="11026" max="11269" width="9.140625" style="2"/>
    <col min="11270" max="11270" width="15.28515625" style="2" customWidth="1"/>
    <col min="11271" max="11271" width="42.28515625" style="2" customWidth="1"/>
    <col min="11272" max="11272" width="9.140625" style="2"/>
    <col min="11273" max="11273" width="14.28515625" style="2" customWidth="1"/>
    <col min="11274" max="11278" width="14" style="2" customWidth="1"/>
    <col min="11279" max="11279" width="18.28515625" style="2" customWidth="1"/>
    <col min="11280" max="11280" width="20.85546875" style="2" customWidth="1"/>
    <col min="11281" max="11281" width="17.85546875" style="2" customWidth="1"/>
    <col min="11282" max="11525" width="9.140625" style="2"/>
    <col min="11526" max="11526" width="15.28515625" style="2" customWidth="1"/>
    <col min="11527" max="11527" width="42.28515625" style="2" customWidth="1"/>
    <col min="11528" max="11528" width="9.140625" style="2"/>
    <col min="11529" max="11529" width="14.28515625" style="2" customWidth="1"/>
    <col min="11530" max="11534" width="14" style="2" customWidth="1"/>
    <col min="11535" max="11535" width="18.28515625" style="2" customWidth="1"/>
    <col min="11536" max="11536" width="20.85546875" style="2" customWidth="1"/>
    <col min="11537" max="11537" width="17.85546875" style="2" customWidth="1"/>
    <col min="11538" max="11781" width="9.140625" style="2"/>
    <col min="11782" max="11782" width="15.28515625" style="2" customWidth="1"/>
    <col min="11783" max="11783" width="42.28515625" style="2" customWidth="1"/>
    <col min="11784" max="11784" width="9.140625" style="2"/>
    <col min="11785" max="11785" width="14.28515625" style="2" customWidth="1"/>
    <col min="11786" max="11790" width="14" style="2" customWidth="1"/>
    <col min="11791" max="11791" width="18.28515625" style="2" customWidth="1"/>
    <col min="11792" max="11792" width="20.85546875" style="2" customWidth="1"/>
    <col min="11793" max="11793" width="17.85546875" style="2" customWidth="1"/>
    <col min="11794" max="12037" width="9.140625" style="2"/>
    <col min="12038" max="12038" width="15.28515625" style="2" customWidth="1"/>
    <col min="12039" max="12039" width="42.28515625" style="2" customWidth="1"/>
    <col min="12040" max="12040" width="9.140625" style="2"/>
    <col min="12041" max="12041" width="14.28515625" style="2" customWidth="1"/>
    <col min="12042" max="12046" width="14" style="2" customWidth="1"/>
    <col min="12047" max="12047" width="18.28515625" style="2" customWidth="1"/>
    <col min="12048" max="12048" width="20.85546875" style="2" customWidth="1"/>
    <col min="12049" max="12049" width="17.85546875" style="2" customWidth="1"/>
    <col min="12050" max="12293" width="9.140625" style="2"/>
    <col min="12294" max="12294" width="15.28515625" style="2" customWidth="1"/>
    <col min="12295" max="12295" width="42.28515625" style="2" customWidth="1"/>
    <col min="12296" max="12296" width="9.140625" style="2"/>
    <col min="12297" max="12297" width="14.28515625" style="2" customWidth="1"/>
    <col min="12298" max="12302" width="14" style="2" customWidth="1"/>
    <col min="12303" max="12303" width="18.28515625" style="2" customWidth="1"/>
    <col min="12304" max="12304" width="20.85546875" style="2" customWidth="1"/>
    <col min="12305" max="12305" width="17.85546875" style="2" customWidth="1"/>
    <col min="12306" max="12549" width="9.140625" style="2"/>
    <col min="12550" max="12550" width="15.28515625" style="2" customWidth="1"/>
    <col min="12551" max="12551" width="42.28515625" style="2" customWidth="1"/>
    <col min="12552" max="12552" width="9.140625" style="2"/>
    <col min="12553" max="12553" width="14.28515625" style="2" customWidth="1"/>
    <col min="12554" max="12558" width="14" style="2" customWidth="1"/>
    <col min="12559" max="12559" width="18.28515625" style="2" customWidth="1"/>
    <col min="12560" max="12560" width="20.85546875" style="2" customWidth="1"/>
    <col min="12561" max="12561" width="17.85546875" style="2" customWidth="1"/>
    <col min="12562" max="12805" width="9.140625" style="2"/>
    <col min="12806" max="12806" width="15.28515625" style="2" customWidth="1"/>
    <col min="12807" max="12807" width="42.28515625" style="2" customWidth="1"/>
    <col min="12808" max="12808" width="9.140625" style="2"/>
    <col min="12809" max="12809" width="14.28515625" style="2" customWidth="1"/>
    <col min="12810" max="12814" width="14" style="2" customWidth="1"/>
    <col min="12815" max="12815" width="18.28515625" style="2" customWidth="1"/>
    <col min="12816" max="12816" width="20.85546875" style="2" customWidth="1"/>
    <col min="12817" max="12817" width="17.85546875" style="2" customWidth="1"/>
    <col min="12818" max="13061" width="9.140625" style="2"/>
    <col min="13062" max="13062" width="15.28515625" style="2" customWidth="1"/>
    <col min="13063" max="13063" width="42.28515625" style="2" customWidth="1"/>
    <col min="13064" max="13064" width="9.140625" style="2"/>
    <col min="13065" max="13065" width="14.28515625" style="2" customWidth="1"/>
    <col min="13066" max="13070" width="14" style="2" customWidth="1"/>
    <col min="13071" max="13071" width="18.28515625" style="2" customWidth="1"/>
    <col min="13072" max="13072" width="20.85546875" style="2" customWidth="1"/>
    <col min="13073" max="13073" width="17.85546875" style="2" customWidth="1"/>
    <col min="13074" max="13317" width="9.140625" style="2"/>
    <col min="13318" max="13318" width="15.28515625" style="2" customWidth="1"/>
    <col min="13319" max="13319" width="42.28515625" style="2" customWidth="1"/>
    <col min="13320" max="13320" width="9.140625" style="2"/>
    <col min="13321" max="13321" width="14.28515625" style="2" customWidth="1"/>
    <col min="13322" max="13326" width="14" style="2" customWidth="1"/>
    <col min="13327" max="13327" width="18.28515625" style="2" customWidth="1"/>
    <col min="13328" max="13328" width="20.85546875" style="2" customWidth="1"/>
    <col min="13329" max="13329" width="17.85546875" style="2" customWidth="1"/>
    <col min="13330" max="13573" width="9.140625" style="2"/>
    <col min="13574" max="13574" width="15.28515625" style="2" customWidth="1"/>
    <col min="13575" max="13575" width="42.28515625" style="2" customWidth="1"/>
    <col min="13576" max="13576" width="9.140625" style="2"/>
    <col min="13577" max="13577" width="14.28515625" style="2" customWidth="1"/>
    <col min="13578" max="13582" width="14" style="2" customWidth="1"/>
    <col min="13583" max="13583" width="18.28515625" style="2" customWidth="1"/>
    <col min="13584" max="13584" width="20.85546875" style="2" customWidth="1"/>
    <col min="13585" max="13585" width="17.85546875" style="2" customWidth="1"/>
    <col min="13586" max="13829" width="9.140625" style="2"/>
    <col min="13830" max="13830" width="15.28515625" style="2" customWidth="1"/>
    <col min="13831" max="13831" width="42.28515625" style="2" customWidth="1"/>
    <col min="13832" max="13832" width="9.140625" style="2"/>
    <col min="13833" max="13833" width="14.28515625" style="2" customWidth="1"/>
    <col min="13834" max="13838" width="14" style="2" customWidth="1"/>
    <col min="13839" max="13839" width="18.28515625" style="2" customWidth="1"/>
    <col min="13840" max="13840" width="20.85546875" style="2" customWidth="1"/>
    <col min="13841" max="13841" width="17.85546875" style="2" customWidth="1"/>
    <col min="13842" max="14085" width="9.140625" style="2"/>
    <col min="14086" max="14086" width="15.28515625" style="2" customWidth="1"/>
    <col min="14087" max="14087" width="42.28515625" style="2" customWidth="1"/>
    <col min="14088" max="14088" width="9.140625" style="2"/>
    <col min="14089" max="14089" width="14.28515625" style="2" customWidth="1"/>
    <col min="14090" max="14094" width="14" style="2" customWidth="1"/>
    <col min="14095" max="14095" width="18.28515625" style="2" customWidth="1"/>
    <col min="14096" max="14096" width="20.85546875" style="2" customWidth="1"/>
    <col min="14097" max="14097" width="17.85546875" style="2" customWidth="1"/>
    <col min="14098" max="14341" width="9.140625" style="2"/>
    <col min="14342" max="14342" width="15.28515625" style="2" customWidth="1"/>
    <col min="14343" max="14343" width="42.28515625" style="2" customWidth="1"/>
    <col min="14344" max="14344" width="9.140625" style="2"/>
    <col min="14345" max="14345" width="14.28515625" style="2" customWidth="1"/>
    <col min="14346" max="14350" width="14" style="2" customWidth="1"/>
    <col min="14351" max="14351" width="18.28515625" style="2" customWidth="1"/>
    <col min="14352" max="14352" width="20.85546875" style="2" customWidth="1"/>
    <col min="14353" max="14353" width="17.85546875" style="2" customWidth="1"/>
    <col min="14354" max="14597" width="9.140625" style="2"/>
    <col min="14598" max="14598" width="15.28515625" style="2" customWidth="1"/>
    <col min="14599" max="14599" width="42.28515625" style="2" customWidth="1"/>
    <col min="14600" max="14600" width="9.140625" style="2"/>
    <col min="14601" max="14601" width="14.28515625" style="2" customWidth="1"/>
    <col min="14602" max="14606" width="14" style="2" customWidth="1"/>
    <col min="14607" max="14607" width="18.28515625" style="2" customWidth="1"/>
    <col min="14608" max="14608" width="20.85546875" style="2" customWidth="1"/>
    <col min="14609" max="14609" width="17.85546875" style="2" customWidth="1"/>
    <col min="14610" max="14853" width="9.140625" style="2"/>
    <col min="14854" max="14854" width="15.28515625" style="2" customWidth="1"/>
    <col min="14855" max="14855" width="42.28515625" style="2" customWidth="1"/>
    <col min="14856" max="14856" width="9.140625" style="2"/>
    <col min="14857" max="14857" width="14.28515625" style="2" customWidth="1"/>
    <col min="14858" max="14862" width="14" style="2" customWidth="1"/>
    <col min="14863" max="14863" width="18.28515625" style="2" customWidth="1"/>
    <col min="14864" max="14864" width="20.85546875" style="2" customWidth="1"/>
    <col min="14865" max="14865" width="17.85546875" style="2" customWidth="1"/>
    <col min="14866" max="15109" width="9.140625" style="2"/>
    <col min="15110" max="15110" width="15.28515625" style="2" customWidth="1"/>
    <col min="15111" max="15111" width="42.28515625" style="2" customWidth="1"/>
    <col min="15112" max="15112" width="9.140625" style="2"/>
    <col min="15113" max="15113" width="14.28515625" style="2" customWidth="1"/>
    <col min="15114" max="15118" width="14" style="2" customWidth="1"/>
    <col min="15119" max="15119" width="18.28515625" style="2" customWidth="1"/>
    <col min="15120" max="15120" width="20.85546875" style="2" customWidth="1"/>
    <col min="15121" max="15121" width="17.85546875" style="2" customWidth="1"/>
    <col min="15122" max="15365" width="9.140625" style="2"/>
    <col min="15366" max="15366" width="15.28515625" style="2" customWidth="1"/>
    <col min="15367" max="15367" width="42.28515625" style="2" customWidth="1"/>
    <col min="15368" max="15368" width="9.140625" style="2"/>
    <col min="15369" max="15369" width="14.28515625" style="2" customWidth="1"/>
    <col min="15370" max="15374" width="14" style="2" customWidth="1"/>
    <col min="15375" max="15375" width="18.28515625" style="2" customWidth="1"/>
    <col min="15376" max="15376" width="20.85546875" style="2" customWidth="1"/>
    <col min="15377" max="15377" width="17.85546875" style="2" customWidth="1"/>
    <col min="15378" max="15621" width="9.140625" style="2"/>
    <col min="15622" max="15622" width="15.28515625" style="2" customWidth="1"/>
    <col min="15623" max="15623" width="42.28515625" style="2" customWidth="1"/>
    <col min="15624" max="15624" width="9.140625" style="2"/>
    <col min="15625" max="15625" width="14.28515625" style="2" customWidth="1"/>
    <col min="15626" max="15630" width="14" style="2" customWidth="1"/>
    <col min="15631" max="15631" width="18.28515625" style="2" customWidth="1"/>
    <col min="15632" max="15632" width="20.85546875" style="2" customWidth="1"/>
    <col min="15633" max="15633" width="17.85546875" style="2" customWidth="1"/>
    <col min="15634" max="15877" width="9.140625" style="2"/>
    <col min="15878" max="15878" width="15.28515625" style="2" customWidth="1"/>
    <col min="15879" max="15879" width="42.28515625" style="2" customWidth="1"/>
    <col min="15880" max="15880" width="9.140625" style="2"/>
    <col min="15881" max="15881" width="14.28515625" style="2" customWidth="1"/>
    <col min="15882" max="15886" width="14" style="2" customWidth="1"/>
    <col min="15887" max="15887" width="18.28515625" style="2" customWidth="1"/>
    <col min="15888" max="15888" width="20.85546875" style="2" customWidth="1"/>
    <col min="15889" max="15889" width="17.85546875" style="2" customWidth="1"/>
    <col min="15890" max="16133" width="9.140625" style="2"/>
    <col min="16134" max="16134" width="15.28515625" style="2" customWidth="1"/>
    <col min="16135" max="16135" width="42.28515625" style="2" customWidth="1"/>
    <col min="16136" max="16136" width="9.140625" style="2"/>
    <col min="16137" max="16137" width="14.28515625" style="2" customWidth="1"/>
    <col min="16138" max="16142" width="14" style="2" customWidth="1"/>
    <col min="16143" max="16143" width="18.28515625" style="2" customWidth="1"/>
    <col min="16144" max="16144" width="20.85546875" style="2" customWidth="1"/>
    <col min="16145" max="16145" width="17.85546875" style="2" customWidth="1"/>
    <col min="16146" max="16384" width="9.140625" style="2"/>
  </cols>
  <sheetData>
    <row r="1" spans="1:24" ht="13.5" thickBot="1" x14ac:dyDescent="0.25">
      <c r="D1" s="2"/>
      <c r="E1" s="134"/>
      <c r="G1" s="134"/>
      <c r="I1" s="134"/>
      <c r="K1" s="134"/>
      <c r="M1" s="134"/>
      <c r="O1" s="134"/>
      <c r="Q1" s="134"/>
    </row>
    <row r="2" spans="1:24" ht="21" outlineLevel="1" thickBot="1" x14ac:dyDescent="0.25"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24" ht="13.5" outlineLevel="1" thickBot="1" x14ac:dyDescent="0.25">
      <c r="B3" s="3"/>
      <c r="C3" s="4"/>
      <c r="D3" s="5"/>
      <c r="E3" s="5"/>
      <c r="F3" s="6"/>
      <c r="G3" s="7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U3" s="134" t="s">
        <v>1</v>
      </c>
      <c r="V3" s="134" t="s">
        <v>2</v>
      </c>
      <c r="W3" s="134" t="s">
        <v>3</v>
      </c>
      <c r="X3" s="11"/>
    </row>
    <row r="4" spans="1:24" ht="12.75" customHeight="1" outlineLevel="1" x14ac:dyDescent="0.2">
      <c r="B4" s="159" t="s">
        <v>4</v>
      </c>
      <c r="C4" s="160"/>
      <c r="D4" s="160"/>
      <c r="E4" s="12" t="s">
        <v>5</v>
      </c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5"/>
      <c r="R4" s="16"/>
      <c r="U4" s="134" t="s">
        <v>6</v>
      </c>
      <c r="V4" s="17" t="s">
        <v>67</v>
      </c>
      <c r="W4" s="18" t="s">
        <v>68</v>
      </c>
    </row>
    <row r="5" spans="1:24" outlineLevel="1" x14ac:dyDescent="0.2">
      <c r="B5" s="161" t="s">
        <v>7</v>
      </c>
      <c r="C5" s="162"/>
      <c r="D5" s="162"/>
      <c r="E5" s="2" t="s">
        <v>8</v>
      </c>
      <c r="G5" s="2"/>
      <c r="H5" s="19"/>
      <c r="I5" s="19"/>
      <c r="J5" s="19"/>
      <c r="K5" s="19"/>
      <c r="L5" s="19"/>
      <c r="M5" s="19"/>
      <c r="N5" s="19"/>
      <c r="O5" s="19"/>
      <c r="P5" s="19"/>
      <c r="Q5" s="20" t="s">
        <v>9</v>
      </c>
      <c r="R5" s="21">
        <v>0.69289999999999996</v>
      </c>
      <c r="U5" s="134" t="s">
        <v>10</v>
      </c>
      <c r="V5" s="17">
        <v>45931</v>
      </c>
    </row>
    <row r="6" spans="1:24" outlineLevel="1" x14ac:dyDescent="0.2">
      <c r="B6" s="161" t="s">
        <v>11</v>
      </c>
      <c r="C6" s="162"/>
      <c r="D6" s="162"/>
      <c r="E6" s="129" t="s">
        <v>12</v>
      </c>
      <c r="G6" s="22"/>
      <c r="H6" s="23"/>
      <c r="I6" s="24"/>
      <c r="J6" s="24"/>
      <c r="K6" s="24"/>
      <c r="L6" s="24"/>
      <c r="M6" s="24"/>
      <c r="N6" s="24"/>
      <c r="O6" s="24"/>
      <c r="P6" s="24"/>
      <c r="Q6" s="25" t="s">
        <v>13</v>
      </c>
      <c r="R6" s="26">
        <v>1445</v>
      </c>
    </row>
    <row r="7" spans="1:24" ht="13.5" outlineLevel="1" thickBot="1" x14ac:dyDescent="0.25">
      <c r="B7" s="27"/>
      <c r="C7" s="28"/>
      <c r="D7" s="29"/>
      <c r="E7" s="29"/>
      <c r="F7" s="30"/>
      <c r="G7" s="29"/>
      <c r="H7" s="31"/>
      <c r="I7" s="31"/>
      <c r="J7" s="31"/>
      <c r="K7" s="31"/>
      <c r="L7" s="31"/>
      <c r="M7" s="31"/>
      <c r="N7" s="31"/>
      <c r="O7" s="31"/>
      <c r="P7" s="31"/>
      <c r="Q7" s="32" t="s">
        <v>14</v>
      </c>
      <c r="R7" s="33">
        <v>0.20699999999999999</v>
      </c>
    </row>
    <row r="8" spans="1:24" x14ac:dyDescent="0.2">
      <c r="B8" s="163" t="s">
        <v>15</v>
      </c>
      <c r="C8" s="165" t="s">
        <v>16</v>
      </c>
      <c r="D8" s="166"/>
      <c r="E8" s="169" t="s">
        <v>1</v>
      </c>
      <c r="F8" s="171" t="s">
        <v>17</v>
      </c>
      <c r="G8" s="173" t="s">
        <v>18</v>
      </c>
      <c r="H8" s="175" t="s">
        <v>19</v>
      </c>
      <c r="I8" s="145" t="s">
        <v>20</v>
      </c>
      <c r="J8" s="146"/>
      <c r="K8" s="147" t="s">
        <v>20</v>
      </c>
      <c r="L8" s="148"/>
      <c r="M8" s="149"/>
      <c r="N8" s="150" t="s">
        <v>21</v>
      </c>
      <c r="O8" s="151"/>
      <c r="P8" s="150" t="s">
        <v>22</v>
      </c>
      <c r="Q8" s="151"/>
      <c r="R8" s="152" t="s">
        <v>23</v>
      </c>
      <c r="U8" s="17"/>
    </row>
    <row r="9" spans="1:24" ht="13.5" thickBot="1" x14ac:dyDescent="0.25">
      <c r="B9" s="164"/>
      <c r="C9" s="167"/>
      <c r="D9" s="168"/>
      <c r="E9" s="170"/>
      <c r="F9" s="172"/>
      <c r="G9" s="174"/>
      <c r="H9" s="176"/>
      <c r="I9" s="34" t="s">
        <v>24</v>
      </c>
      <c r="J9" s="34" t="s">
        <v>25</v>
      </c>
      <c r="K9" s="34" t="s">
        <v>26</v>
      </c>
      <c r="L9" s="35" t="s">
        <v>27</v>
      </c>
      <c r="M9" s="34" t="s">
        <v>28</v>
      </c>
      <c r="N9" s="35" t="s">
        <v>27</v>
      </c>
      <c r="O9" s="34" t="s">
        <v>28</v>
      </c>
      <c r="P9" s="35" t="s">
        <v>27</v>
      </c>
      <c r="Q9" s="34" t="s">
        <v>28</v>
      </c>
      <c r="R9" s="153"/>
    </row>
    <row r="10" spans="1:24" x14ac:dyDescent="0.2">
      <c r="B10" s="36">
        <v>1</v>
      </c>
      <c r="C10" s="154"/>
      <c r="D10" s="155"/>
      <c r="E10" s="131"/>
      <c r="F10" s="37" t="s">
        <v>29</v>
      </c>
      <c r="G10" s="38"/>
      <c r="H10" s="39"/>
      <c r="I10" s="40"/>
      <c r="J10" s="40"/>
      <c r="K10" s="40"/>
      <c r="L10" s="40"/>
      <c r="M10" s="40"/>
      <c r="N10" s="40"/>
      <c r="O10" s="41" t="s">
        <v>30</v>
      </c>
      <c r="P10" s="42">
        <f>SUM(P11:P11)</f>
        <v>1450</v>
      </c>
      <c r="Q10" s="43">
        <f>SUM(Q11:Q11)</f>
        <v>159.32</v>
      </c>
      <c r="R10" s="44">
        <f>SUM(R11:R11)</f>
        <v>1609.32</v>
      </c>
      <c r="U10" s="134" t="s">
        <v>31</v>
      </c>
      <c r="V10" s="134" t="s">
        <v>32</v>
      </c>
      <c r="W10" s="134">
        <v>9.9000000000000005E-2</v>
      </c>
    </row>
    <row r="11" spans="1:24" ht="36" outlineLevel="1" x14ac:dyDescent="0.2">
      <c r="A11" s="1">
        <f>A10+1</f>
        <v>1</v>
      </c>
      <c r="B11" s="45" t="str">
        <f>CONCATENATE($B$10,".",A11)</f>
        <v>1.1</v>
      </c>
      <c r="C11" s="46" t="s">
        <v>31</v>
      </c>
      <c r="D11" s="47">
        <v>103689</v>
      </c>
      <c r="E11" s="48" t="s">
        <v>6</v>
      </c>
      <c r="F11" s="49" t="s">
        <v>45</v>
      </c>
      <c r="G11" s="50" t="s">
        <v>46</v>
      </c>
      <c r="H11" s="51">
        <v>2.88</v>
      </c>
      <c r="I11" s="52">
        <v>462.96</v>
      </c>
      <c r="J11" s="53">
        <f>ROUND(I11*(1+$R$7),2)</f>
        <v>558.79</v>
      </c>
      <c r="K11" s="54">
        <v>9.9000000000000005E-2</v>
      </c>
      <c r="L11" s="53">
        <f>I11-M11</f>
        <v>417.13</v>
      </c>
      <c r="M11" s="55">
        <f t="shared" ref="M11" si="0">IF(D11="",0,ROUND(I11*K11,2))</f>
        <v>45.83</v>
      </c>
      <c r="N11" s="56">
        <f t="shared" ref="N11" si="1">J11-O11</f>
        <v>503.46999999999997</v>
      </c>
      <c r="O11" s="53">
        <f>ROUND(M11*(1+$R$7),2)</f>
        <v>55.32</v>
      </c>
      <c r="P11" s="56">
        <f t="shared" ref="P11" si="2">R11-Q11</f>
        <v>1450</v>
      </c>
      <c r="Q11" s="53">
        <f>ROUND(ROUND(H11,2)*O11,2)</f>
        <v>159.32</v>
      </c>
      <c r="R11" s="57">
        <f>ROUND(ROUND(J11,2)*H11,2)</f>
        <v>1609.32</v>
      </c>
      <c r="S11" s="58"/>
      <c r="T11" s="59">
        <v>9.9000000000000005E-2</v>
      </c>
      <c r="U11" s="58">
        <v>9.9000000000000005E-2</v>
      </c>
      <c r="V11" s="129" t="s">
        <v>33</v>
      </c>
      <c r="W11" s="134">
        <v>0</v>
      </c>
      <c r="X11" s="134"/>
    </row>
    <row r="12" spans="1:24" x14ac:dyDescent="0.2">
      <c r="B12" s="60"/>
      <c r="C12" s="138"/>
      <c r="D12" s="138"/>
      <c r="E12" s="127"/>
      <c r="F12" s="61"/>
      <c r="G12" s="62"/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5"/>
      <c r="T12" s="2" t="e">
        <v>#N/A</v>
      </c>
      <c r="U12" s="134" t="e">
        <v>#N/A</v>
      </c>
      <c r="V12" s="129"/>
      <c r="X12" s="134"/>
    </row>
    <row r="13" spans="1:24" x14ac:dyDescent="0.2">
      <c r="B13" s="66">
        <f>B10+1</f>
        <v>2</v>
      </c>
      <c r="C13" s="144"/>
      <c r="D13" s="144"/>
      <c r="E13" s="130"/>
      <c r="F13" s="67" t="s">
        <v>34</v>
      </c>
      <c r="G13" s="68"/>
      <c r="H13" s="69"/>
      <c r="I13" s="70"/>
      <c r="J13" s="70"/>
      <c r="K13" s="70"/>
      <c r="L13" s="70"/>
      <c r="M13" s="70"/>
      <c r="N13" s="70"/>
      <c r="O13" s="41" t="s">
        <v>30</v>
      </c>
      <c r="P13" s="42">
        <f>SUM(P14:P14)</f>
        <v>0</v>
      </c>
      <c r="Q13" s="43">
        <f>SUM(Q14:Q14)</f>
        <v>1677.9</v>
      </c>
      <c r="R13" s="44">
        <f>SUM(R14:R14)</f>
        <v>1677.9</v>
      </c>
      <c r="T13" s="58"/>
      <c r="V13" s="129"/>
    </row>
    <row r="14" spans="1:24" ht="24" outlineLevel="1" x14ac:dyDescent="0.2">
      <c r="A14" s="1">
        <f>A13+1</f>
        <v>1</v>
      </c>
      <c r="B14" s="45" t="str">
        <f>CONCATENATE($B$13,".",A14)</f>
        <v>2.1</v>
      </c>
      <c r="C14" s="46" t="s">
        <v>31</v>
      </c>
      <c r="D14" s="47">
        <v>90777</v>
      </c>
      <c r="E14" s="48" t="s">
        <v>6</v>
      </c>
      <c r="F14" s="49" t="s">
        <v>47</v>
      </c>
      <c r="G14" s="50" t="s">
        <v>48</v>
      </c>
      <c r="H14" s="51">
        <v>10</v>
      </c>
      <c r="I14" s="52">
        <v>139.01</v>
      </c>
      <c r="J14" s="53">
        <f t="shared" ref="J14" si="3">ROUND(I14*(1+$R$7),2)</f>
        <v>167.79</v>
      </c>
      <c r="K14" s="54">
        <v>1</v>
      </c>
      <c r="L14" s="53">
        <f t="shared" ref="L14" si="4">I14-M14</f>
        <v>0</v>
      </c>
      <c r="M14" s="55">
        <f t="shared" ref="M14" si="5">IF(D14="",0,ROUND(I14*K14,2))</f>
        <v>139.01</v>
      </c>
      <c r="N14" s="56">
        <f t="shared" ref="N14" si="6">J14-O14</f>
        <v>0</v>
      </c>
      <c r="O14" s="53">
        <f t="shared" ref="O14" si="7">ROUND(M14*(1+$R$7),2)</f>
        <v>167.79</v>
      </c>
      <c r="P14" s="56">
        <f t="shared" ref="P14" si="8">R14-Q14</f>
        <v>0</v>
      </c>
      <c r="Q14" s="53">
        <f t="shared" ref="Q14" si="9">ROUND(ROUND(H14,2)*O14,2)</f>
        <v>1677.9</v>
      </c>
      <c r="R14" s="57">
        <f t="shared" ref="R14" si="10">ROUND(ROUND(J14,2)*H14,2)</f>
        <v>1677.9</v>
      </c>
      <c r="V14" s="129"/>
    </row>
    <row r="15" spans="1:24" x14ac:dyDescent="0.2">
      <c r="B15" s="60"/>
      <c r="C15" s="138"/>
      <c r="D15" s="138"/>
      <c r="E15" s="127"/>
      <c r="F15" s="61"/>
      <c r="G15" s="62"/>
      <c r="H15" s="63"/>
      <c r="I15" s="64"/>
      <c r="J15" s="64"/>
      <c r="K15" s="64"/>
      <c r="L15" s="64"/>
      <c r="M15" s="64"/>
      <c r="N15" s="64"/>
      <c r="O15" s="64"/>
      <c r="P15" s="64"/>
      <c r="Q15" s="64"/>
      <c r="R15" s="65"/>
    </row>
    <row r="16" spans="1:24" x14ac:dyDescent="0.2">
      <c r="B16" s="66">
        <f>B13+1</f>
        <v>3</v>
      </c>
      <c r="C16" s="144"/>
      <c r="D16" s="144"/>
      <c r="E16" s="130"/>
      <c r="F16" s="67" t="s">
        <v>35</v>
      </c>
      <c r="G16" s="68"/>
      <c r="H16" s="69"/>
      <c r="I16" s="70"/>
      <c r="J16" s="70"/>
      <c r="K16" s="70"/>
      <c r="L16" s="70"/>
      <c r="M16" s="70"/>
      <c r="N16" s="70"/>
      <c r="O16" s="41" t="s">
        <v>30</v>
      </c>
      <c r="P16" s="42">
        <f>SUM(P17:P18)</f>
        <v>1222166.55</v>
      </c>
      <c r="Q16" s="43">
        <f>SUM(Q17:Q18)</f>
        <v>295791.5</v>
      </c>
      <c r="R16" s="44">
        <f>SUM(R17:R18)</f>
        <v>1517958.0499999998</v>
      </c>
    </row>
    <row r="17" spans="1:21" ht="48" outlineLevel="1" x14ac:dyDescent="0.2">
      <c r="A17" s="1">
        <f>A16+1</f>
        <v>1</v>
      </c>
      <c r="B17" s="45" t="str">
        <f>CONCATENATE($B$16,".",A17)</f>
        <v>3.1</v>
      </c>
      <c r="C17" s="46"/>
      <c r="D17" s="47" t="s">
        <v>64</v>
      </c>
      <c r="E17" s="48" t="s">
        <v>65</v>
      </c>
      <c r="F17" s="49" t="s">
        <v>69</v>
      </c>
      <c r="G17" s="50" t="s">
        <v>46</v>
      </c>
      <c r="H17" s="51">
        <f>ROUND(R6*7,2)</f>
        <v>10115</v>
      </c>
      <c r="I17" s="52">
        <v>111.60999999999999</v>
      </c>
      <c r="J17" s="53">
        <f t="shared" ref="J17:J18" si="11">ROUND(I17*(1+$R$7),2)</f>
        <v>134.71</v>
      </c>
      <c r="K17" s="54">
        <v>0.18390000000000001</v>
      </c>
      <c r="L17" s="53">
        <f t="shared" ref="L17:L18" si="12">I17-M17</f>
        <v>91.079999999999984</v>
      </c>
      <c r="M17" s="55">
        <f t="shared" ref="M17:M18" si="13">IF(D17="",0,ROUND(I17*K17,2))</f>
        <v>20.53</v>
      </c>
      <c r="N17" s="56">
        <f t="shared" ref="N17:N18" si="14">J17-O17</f>
        <v>109.93</v>
      </c>
      <c r="O17" s="53">
        <f t="shared" ref="O17:O18" si="15">ROUND(M17*(1+$R$7),2)</f>
        <v>24.78</v>
      </c>
      <c r="P17" s="56">
        <f t="shared" ref="P17:P18" si="16">R17-Q17</f>
        <v>1111941.95</v>
      </c>
      <c r="Q17" s="53">
        <f t="shared" ref="Q17:Q18" si="17">ROUND(ROUND(H17,2)*O17,2)</f>
        <v>250649.7</v>
      </c>
      <c r="R17" s="57">
        <f t="shared" ref="R17:R18" si="18">ROUND(ROUND(J17,2)*H17,2)</f>
        <v>1362591.65</v>
      </c>
    </row>
    <row r="18" spans="1:21" ht="60" outlineLevel="1" x14ac:dyDescent="0.2">
      <c r="A18" s="1">
        <f t="shared" ref="A18" si="19">A17+1</f>
        <v>2</v>
      </c>
      <c r="B18" s="45" t="str">
        <f t="shared" ref="B18" si="20">CONCATENATE($B$16,".",A18)</f>
        <v>3.2</v>
      </c>
      <c r="C18" s="46"/>
      <c r="D18" s="47" t="s">
        <v>66</v>
      </c>
      <c r="E18" s="48" t="s">
        <v>65</v>
      </c>
      <c r="F18" s="49" t="s">
        <v>70</v>
      </c>
      <c r="G18" s="50" t="s">
        <v>49</v>
      </c>
      <c r="H18" s="71">
        <f>ROUND(R6*2,2)</f>
        <v>2890</v>
      </c>
      <c r="I18" s="52">
        <v>44.540000000000006</v>
      </c>
      <c r="J18" s="53">
        <f t="shared" si="11"/>
        <v>53.76</v>
      </c>
      <c r="K18" s="54">
        <v>0.29049999999999998</v>
      </c>
      <c r="L18" s="53">
        <f t="shared" si="12"/>
        <v>31.600000000000009</v>
      </c>
      <c r="M18" s="55">
        <f t="shared" si="13"/>
        <v>12.94</v>
      </c>
      <c r="N18" s="56">
        <f t="shared" si="14"/>
        <v>38.14</v>
      </c>
      <c r="O18" s="53">
        <f t="shared" si="15"/>
        <v>15.62</v>
      </c>
      <c r="P18" s="56">
        <f t="shared" si="16"/>
        <v>110224.59999999999</v>
      </c>
      <c r="Q18" s="53">
        <f t="shared" si="17"/>
        <v>45141.8</v>
      </c>
      <c r="R18" s="57">
        <f t="shared" si="18"/>
        <v>155366.39999999999</v>
      </c>
    </row>
    <row r="19" spans="1:21" x14ac:dyDescent="0.2">
      <c r="B19" s="60"/>
      <c r="C19" s="138"/>
      <c r="D19" s="138"/>
      <c r="E19" s="127"/>
      <c r="F19" s="61"/>
      <c r="G19" s="62"/>
      <c r="H19" s="63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21" x14ac:dyDescent="0.2">
      <c r="B20" s="66">
        <f>B16+1</f>
        <v>4</v>
      </c>
      <c r="C20" s="144"/>
      <c r="D20" s="144"/>
      <c r="E20" s="130"/>
      <c r="F20" s="67" t="s">
        <v>36</v>
      </c>
      <c r="G20" s="68"/>
      <c r="H20" s="69"/>
      <c r="I20" s="70"/>
      <c r="J20" s="70"/>
      <c r="K20" s="70"/>
      <c r="L20" s="70"/>
      <c r="M20" s="70"/>
      <c r="N20" s="70"/>
      <c r="O20" s="41" t="s">
        <v>30</v>
      </c>
      <c r="P20" s="42">
        <f>SUM(P21:P22)</f>
        <v>689.16000000000008</v>
      </c>
      <c r="Q20" s="43">
        <f>SUM(Q21:Q22)</f>
        <v>247.7</v>
      </c>
      <c r="R20" s="44">
        <f>SUM(R21:R22)</f>
        <v>936.8599999999999</v>
      </c>
    </row>
    <row r="21" spans="1:21" ht="48" outlineLevel="1" x14ac:dyDescent="0.2">
      <c r="A21" s="1">
        <f>A20+1</f>
        <v>1</v>
      </c>
      <c r="B21" s="45" t="str">
        <f>CONCATENATE($B$20,".",A21)</f>
        <v>4.1</v>
      </c>
      <c r="C21" s="46" t="s">
        <v>31</v>
      </c>
      <c r="D21" s="47">
        <v>103695</v>
      </c>
      <c r="E21" s="48" t="s">
        <v>6</v>
      </c>
      <c r="F21" s="49" t="s">
        <v>50</v>
      </c>
      <c r="G21" s="50" t="s">
        <v>51</v>
      </c>
      <c r="H21" s="51">
        <v>2</v>
      </c>
      <c r="I21" s="52">
        <v>100.79</v>
      </c>
      <c r="J21" s="53">
        <f t="shared" ref="J21:J22" si="21">ROUND(I21*(1+$R$7),2)</f>
        <v>121.65</v>
      </c>
      <c r="K21" s="54">
        <v>0.42799999999999999</v>
      </c>
      <c r="L21" s="53">
        <f t="shared" ref="L21:L22" si="22">I21-M21</f>
        <v>57.650000000000006</v>
      </c>
      <c r="M21" s="55">
        <f t="shared" ref="M21:M22" si="23">IF(D21="",0,ROUND(I21*K21,2))</f>
        <v>43.14</v>
      </c>
      <c r="N21" s="56">
        <f t="shared" ref="N21:N22" si="24">J21-O21</f>
        <v>69.580000000000013</v>
      </c>
      <c r="O21" s="53">
        <f t="shared" ref="O21:O22" si="25">ROUND(M21*(1+$R$7),2)</f>
        <v>52.07</v>
      </c>
      <c r="P21" s="56">
        <f t="shared" ref="P21:P22" si="26">R21-Q21</f>
        <v>139.16000000000003</v>
      </c>
      <c r="Q21" s="53">
        <f t="shared" ref="Q21" si="27">ROUND(ROUND(H21,2)*O21,2)</f>
        <v>104.14</v>
      </c>
      <c r="R21" s="57">
        <f t="shared" ref="R21:R22" si="28">ROUND(ROUND(J21,2)*H21,2)</f>
        <v>243.3</v>
      </c>
    </row>
    <row r="22" spans="1:21" ht="36" outlineLevel="1" x14ac:dyDescent="0.2">
      <c r="A22" s="1">
        <f>A21+1</f>
        <v>2</v>
      </c>
      <c r="B22" s="45" t="str">
        <f>CONCATENATE($B$20,".",A22)</f>
        <v>4.2</v>
      </c>
      <c r="C22" s="46" t="s">
        <v>31</v>
      </c>
      <c r="D22" s="47">
        <v>5213440</v>
      </c>
      <c r="E22" s="48" t="s">
        <v>10</v>
      </c>
      <c r="F22" s="49" t="s">
        <v>52</v>
      </c>
      <c r="G22" s="50" t="s">
        <v>51</v>
      </c>
      <c r="H22" s="51">
        <v>2</v>
      </c>
      <c r="I22" s="52">
        <v>287.31</v>
      </c>
      <c r="J22" s="53">
        <f t="shared" si="21"/>
        <v>346.78</v>
      </c>
      <c r="K22" s="54">
        <v>0.20699999999999999</v>
      </c>
      <c r="L22" s="53">
        <f t="shared" si="22"/>
        <v>227.84</v>
      </c>
      <c r="M22" s="55">
        <f t="shared" si="23"/>
        <v>59.47</v>
      </c>
      <c r="N22" s="56">
        <f t="shared" si="24"/>
        <v>275</v>
      </c>
      <c r="O22" s="53">
        <f t="shared" si="25"/>
        <v>71.78</v>
      </c>
      <c r="P22" s="56">
        <f t="shared" si="26"/>
        <v>550</v>
      </c>
      <c r="Q22" s="53">
        <f>ROUND(ROUND(H22,2)*O22,2)</f>
        <v>143.56</v>
      </c>
      <c r="R22" s="57">
        <f t="shared" si="28"/>
        <v>693.56</v>
      </c>
      <c r="U22" s="134" t="s">
        <v>37</v>
      </c>
    </row>
    <row r="23" spans="1:21" x14ac:dyDescent="0.2">
      <c r="B23" s="60"/>
      <c r="C23" s="138"/>
      <c r="D23" s="138"/>
      <c r="E23" s="127"/>
      <c r="F23" s="61"/>
      <c r="G23" s="62"/>
      <c r="H23" s="63"/>
      <c r="I23" s="64"/>
      <c r="J23" s="64"/>
      <c r="K23" s="64"/>
      <c r="L23" s="64"/>
      <c r="M23" s="64"/>
      <c r="N23" s="64"/>
      <c r="O23" s="64"/>
      <c r="P23" s="64"/>
      <c r="Q23" s="64"/>
      <c r="R23" s="65"/>
      <c r="U23" s="134">
        <f>R24/(R6*7)</f>
        <v>150.48760553633218</v>
      </c>
    </row>
    <row r="24" spans="1:21" ht="13.5" thickBot="1" x14ac:dyDescent="0.25">
      <c r="B24" s="72"/>
      <c r="C24" s="139"/>
      <c r="D24" s="140"/>
      <c r="E24" s="128"/>
      <c r="F24" s="73" t="s">
        <v>38</v>
      </c>
      <c r="G24" s="29"/>
      <c r="H24" s="74"/>
      <c r="I24" s="74"/>
      <c r="J24" s="74"/>
      <c r="K24" s="74"/>
      <c r="L24" s="74"/>
      <c r="M24" s="74"/>
      <c r="N24" s="74"/>
      <c r="O24" s="74"/>
      <c r="P24" s="75">
        <f>P10+P13+P16+P20</f>
        <v>1224305.71</v>
      </c>
      <c r="Q24" s="75">
        <f>Q10+Q13+Q16+Q20</f>
        <v>297876.42</v>
      </c>
      <c r="R24" s="76">
        <f>R10+R13+R16+R20</f>
        <v>1522182.13</v>
      </c>
    </row>
    <row r="26" spans="1:21" x14ac:dyDescent="0.2">
      <c r="F26" s="141" t="s">
        <v>39</v>
      </c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21" x14ac:dyDescent="0.2">
      <c r="F27" s="2" t="str">
        <f>"* Valores unitários retirados da vigente SINAPI ("&amp;(TEXT(V4,"mmmm"))&amp;"/"&amp;(TEXT(V4,"aaaa"))&amp;"). Sem desoneração. Data de referência técnica: "&amp;(TEXT(W4,"dd/mm/aa"))&amp;IF((COUNTIF(E:E,"SICRO"))&gt;0," e SICRO ("&amp;(TEXT(V5,"mmmm"))&amp;"/"&amp;(TEXT(V5,"aaaa"))&amp;").",".")</f>
        <v>* Valores unitários retirados da vigente SINAPI (janeiro/2026). Sem desoneração. Data de referência técnica: 10/02/26 e SICRO (outubro/2025).</v>
      </c>
    </row>
    <row r="28" spans="1:21" x14ac:dyDescent="0.2">
      <c r="F28" s="141" t="str">
        <f>"* Taxa de BDI inclusos nos preços totais dos serviços, de "&amp;(R7*100)&amp;"%"</f>
        <v>* Taxa de BDI inclusos nos preços totais dos serviços, de 20,7%</v>
      </c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21" x14ac:dyDescent="0.2">
      <c r="F29" s="129" t="s">
        <v>40</v>
      </c>
    </row>
    <row r="30" spans="1:21" x14ac:dyDescent="0.2">
      <c r="F30" s="129"/>
    </row>
    <row r="32" spans="1:21" ht="12.75" customHeight="1" x14ac:dyDescent="0.2">
      <c r="B32" s="142">
        <f ca="1">TODAY()</f>
        <v>46094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</row>
    <row r="33" spans="4:16" x14ac:dyDescent="0.2">
      <c r="D33" s="77"/>
      <c r="E33" s="77"/>
      <c r="F33" s="78"/>
      <c r="G33" s="77"/>
      <c r="H33" s="78"/>
      <c r="I33" s="78"/>
      <c r="J33" s="78"/>
      <c r="K33" s="78"/>
      <c r="L33" s="78"/>
      <c r="M33" s="78"/>
      <c r="N33" s="78"/>
    </row>
    <row r="34" spans="4:16" x14ac:dyDescent="0.2">
      <c r="N34" s="78"/>
    </row>
    <row r="35" spans="4:16" x14ac:dyDescent="0.2">
      <c r="D35" s="143" t="s">
        <v>41</v>
      </c>
      <c r="E35" s="143"/>
      <c r="F35" s="137"/>
      <c r="P35" s="79" t="s">
        <v>42</v>
      </c>
    </row>
    <row r="36" spans="4:16" x14ac:dyDescent="0.2">
      <c r="D36" s="136" t="s">
        <v>43</v>
      </c>
      <c r="E36" s="136"/>
      <c r="F36" s="137"/>
      <c r="P36" s="134" t="s">
        <v>44</v>
      </c>
    </row>
    <row r="50" spans="6:14" x14ac:dyDescent="0.2">
      <c r="F50"/>
    </row>
    <row r="58" spans="6:14" x14ac:dyDescent="0.2">
      <c r="N58"/>
    </row>
  </sheetData>
  <mergeCells count="29">
    <mergeCell ref="R8:R9"/>
    <mergeCell ref="C10:D10"/>
    <mergeCell ref="B2:R2"/>
    <mergeCell ref="B4:D4"/>
    <mergeCell ref="B5:D5"/>
    <mergeCell ref="B6:D6"/>
    <mergeCell ref="B8:B9"/>
    <mergeCell ref="C8:D9"/>
    <mergeCell ref="E8:E9"/>
    <mergeCell ref="F8:F9"/>
    <mergeCell ref="G8:G9"/>
    <mergeCell ref="H8:H9"/>
    <mergeCell ref="C20:D20"/>
    <mergeCell ref="I8:J8"/>
    <mergeCell ref="K8:M8"/>
    <mergeCell ref="N8:O8"/>
    <mergeCell ref="P8:Q8"/>
    <mergeCell ref="C12:D12"/>
    <mergeCell ref="C13:D13"/>
    <mergeCell ref="C15:D15"/>
    <mergeCell ref="C16:D16"/>
    <mergeCell ref="C19:D19"/>
    <mergeCell ref="D36:F36"/>
    <mergeCell ref="C23:D23"/>
    <mergeCell ref="C24:D24"/>
    <mergeCell ref="F26:Q26"/>
    <mergeCell ref="F28:Q28"/>
    <mergeCell ref="B32:R32"/>
    <mergeCell ref="D35:F35"/>
  </mergeCells>
  <conditionalFormatting sqref="F12">
    <cfRule type="expression" dxfId="10" priority="11" stopIfTrue="1">
      <formula>#REF!=1</formula>
    </cfRule>
  </conditionalFormatting>
  <conditionalFormatting sqref="F11">
    <cfRule type="expression" dxfId="9" priority="10" stopIfTrue="1">
      <formula>#REF!=1</formula>
    </cfRule>
  </conditionalFormatting>
  <conditionalFormatting sqref="F13">
    <cfRule type="expression" dxfId="8" priority="9" stopIfTrue="1">
      <formula>#REF!=1</formula>
    </cfRule>
  </conditionalFormatting>
  <conditionalFormatting sqref="F15">
    <cfRule type="expression" dxfId="7" priority="8" stopIfTrue="1">
      <formula>#REF!=1</formula>
    </cfRule>
  </conditionalFormatting>
  <conditionalFormatting sqref="F16">
    <cfRule type="expression" dxfId="6" priority="7" stopIfTrue="1">
      <formula>#REF!=1</formula>
    </cfRule>
  </conditionalFormatting>
  <conditionalFormatting sqref="F19">
    <cfRule type="expression" dxfId="5" priority="6" stopIfTrue="1">
      <formula>#REF!=1</formula>
    </cfRule>
  </conditionalFormatting>
  <conditionalFormatting sqref="F20">
    <cfRule type="expression" dxfId="4" priority="5" stopIfTrue="1">
      <formula>#REF!=1</formula>
    </cfRule>
  </conditionalFormatting>
  <conditionalFormatting sqref="F23">
    <cfRule type="expression" dxfId="3" priority="4" stopIfTrue="1">
      <formula>#REF!=1</formula>
    </cfRule>
  </conditionalFormatting>
  <conditionalFormatting sqref="F14">
    <cfRule type="expression" dxfId="2" priority="3" stopIfTrue="1">
      <formula>#REF!=1</formula>
    </cfRule>
  </conditionalFormatting>
  <conditionalFormatting sqref="F17:F18">
    <cfRule type="expression" dxfId="1" priority="2" stopIfTrue="1">
      <formula>#REF!=1</formula>
    </cfRule>
  </conditionalFormatting>
  <conditionalFormatting sqref="F21:F22">
    <cfRule type="expression" dxfId="0" priority="1" stopIfTrue="1">
      <formula>#REF!=1</formula>
    </cfRule>
  </conditionalFormatting>
  <dataValidations count="1">
    <dataValidation type="list" allowBlank="1" showInputMessage="1" showErrorMessage="1" sqref="E14 E11 E21:E22 E17:E18" xr:uid="{662FE743-CA72-4862-A0D5-515FA1E38E43}">
      <formula1>"SINAPI,SICRO,COMPOSIÇÃO,COTAÇÃO"</formula1>
    </dataValidation>
  </dataValidations>
  <printOptions horizontalCentered="1"/>
  <pageMargins left="0.23622047244094491" right="0.23622047244094491" top="1.2598425196850394" bottom="0.35433070866141736" header="0.11811023622047245" footer="0.11811023622047245"/>
  <pageSetup paperSize="9" scale="57" fitToHeight="0" pageOrder="overThenDown" orientation="landscape" r:id="rId1"/>
  <headerFooter scaleWithDoc="0">
    <oddHeader>&amp;C&amp;G</oddHeader>
    <oddFooter>&amp;C&amp;8(54) 3273-1150. Rua Silva Jardim, 505 | Bairro Centro. CEP 95340-000 | contato@novabassano.rs.gov.br&amp;R&amp;8&amp;P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ADE1-F8DF-4D91-B2BB-1436F9B4CF55}">
  <sheetPr>
    <pageSetUpPr fitToPage="1"/>
  </sheetPr>
  <dimension ref="B1:AJ35"/>
  <sheetViews>
    <sheetView zoomScaleNormal="100" workbookViewId="0">
      <selection activeCell="C27" sqref="C27:I27"/>
    </sheetView>
  </sheetViews>
  <sheetFormatPr defaultRowHeight="12.75" x14ac:dyDescent="0.2"/>
  <cols>
    <col min="2" max="2" width="14.28515625" customWidth="1"/>
    <col min="3" max="3" width="45.28515625" customWidth="1"/>
    <col min="4" max="7" width="25.7109375" customWidth="1"/>
    <col min="8" max="8" width="16.7109375" customWidth="1"/>
    <col min="10" max="10" width="15.85546875" bestFit="1" customWidth="1"/>
    <col min="11" max="11" width="11.28515625" bestFit="1" customWidth="1"/>
    <col min="12" max="12" width="17.7109375" customWidth="1"/>
    <col min="14" max="14" width="14.28515625" bestFit="1" customWidth="1"/>
    <col min="15" max="15" width="11.28515625" bestFit="1" customWidth="1"/>
    <col min="16" max="16" width="14.28515625" bestFit="1" customWidth="1"/>
    <col min="258" max="258" width="45.28515625" customWidth="1"/>
    <col min="259" max="263" width="25.7109375" customWidth="1"/>
    <col min="264" max="264" width="16.7109375" customWidth="1"/>
    <col min="266" max="266" width="15.85546875" bestFit="1" customWidth="1"/>
    <col min="267" max="267" width="11.28515625" bestFit="1" customWidth="1"/>
    <col min="268" max="268" width="17.7109375" customWidth="1"/>
    <col min="270" max="270" width="14.28515625" bestFit="1" customWidth="1"/>
    <col min="271" max="271" width="11.28515625" bestFit="1" customWidth="1"/>
    <col min="272" max="272" width="14.28515625" bestFit="1" customWidth="1"/>
    <col min="514" max="514" width="45.28515625" customWidth="1"/>
    <col min="515" max="519" width="25.7109375" customWidth="1"/>
    <col min="520" max="520" width="16.7109375" customWidth="1"/>
    <col min="522" max="522" width="15.85546875" bestFit="1" customWidth="1"/>
    <col min="523" max="523" width="11.28515625" bestFit="1" customWidth="1"/>
    <col min="524" max="524" width="17.7109375" customWidth="1"/>
    <col min="526" max="526" width="14.28515625" bestFit="1" customWidth="1"/>
    <col min="527" max="527" width="11.28515625" bestFit="1" customWidth="1"/>
    <col min="528" max="528" width="14.28515625" bestFit="1" customWidth="1"/>
    <col min="770" max="770" width="45.28515625" customWidth="1"/>
    <col min="771" max="775" width="25.7109375" customWidth="1"/>
    <col min="776" max="776" width="16.7109375" customWidth="1"/>
    <col min="778" max="778" width="15.85546875" bestFit="1" customWidth="1"/>
    <col min="779" max="779" width="11.28515625" bestFit="1" customWidth="1"/>
    <col min="780" max="780" width="17.7109375" customWidth="1"/>
    <col min="782" max="782" width="14.28515625" bestFit="1" customWidth="1"/>
    <col min="783" max="783" width="11.28515625" bestFit="1" customWidth="1"/>
    <col min="784" max="784" width="14.28515625" bestFit="1" customWidth="1"/>
    <col min="1026" max="1026" width="45.28515625" customWidth="1"/>
    <col min="1027" max="1031" width="25.7109375" customWidth="1"/>
    <col min="1032" max="1032" width="16.7109375" customWidth="1"/>
    <col min="1034" max="1034" width="15.85546875" bestFit="1" customWidth="1"/>
    <col min="1035" max="1035" width="11.28515625" bestFit="1" customWidth="1"/>
    <col min="1036" max="1036" width="17.7109375" customWidth="1"/>
    <col min="1038" max="1038" width="14.28515625" bestFit="1" customWidth="1"/>
    <col min="1039" max="1039" width="11.28515625" bestFit="1" customWidth="1"/>
    <col min="1040" max="1040" width="14.28515625" bestFit="1" customWidth="1"/>
    <col min="1282" max="1282" width="45.28515625" customWidth="1"/>
    <col min="1283" max="1287" width="25.7109375" customWidth="1"/>
    <col min="1288" max="1288" width="16.7109375" customWidth="1"/>
    <col min="1290" max="1290" width="15.85546875" bestFit="1" customWidth="1"/>
    <col min="1291" max="1291" width="11.28515625" bestFit="1" customWidth="1"/>
    <col min="1292" max="1292" width="17.7109375" customWidth="1"/>
    <col min="1294" max="1294" width="14.28515625" bestFit="1" customWidth="1"/>
    <col min="1295" max="1295" width="11.28515625" bestFit="1" customWidth="1"/>
    <col min="1296" max="1296" width="14.28515625" bestFit="1" customWidth="1"/>
    <col min="1538" max="1538" width="45.28515625" customWidth="1"/>
    <col min="1539" max="1543" width="25.7109375" customWidth="1"/>
    <col min="1544" max="1544" width="16.7109375" customWidth="1"/>
    <col min="1546" max="1546" width="15.85546875" bestFit="1" customWidth="1"/>
    <col min="1547" max="1547" width="11.28515625" bestFit="1" customWidth="1"/>
    <col min="1548" max="1548" width="17.7109375" customWidth="1"/>
    <col min="1550" max="1550" width="14.28515625" bestFit="1" customWidth="1"/>
    <col min="1551" max="1551" width="11.28515625" bestFit="1" customWidth="1"/>
    <col min="1552" max="1552" width="14.28515625" bestFit="1" customWidth="1"/>
    <col min="1794" max="1794" width="45.28515625" customWidth="1"/>
    <col min="1795" max="1799" width="25.7109375" customWidth="1"/>
    <col min="1800" max="1800" width="16.7109375" customWidth="1"/>
    <col min="1802" max="1802" width="15.85546875" bestFit="1" customWidth="1"/>
    <col min="1803" max="1803" width="11.28515625" bestFit="1" customWidth="1"/>
    <col min="1804" max="1804" width="17.7109375" customWidth="1"/>
    <col min="1806" max="1806" width="14.28515625" bestFit="1" customWidth="1"/>
    <col min="1807" max="1807" width="11.28515625" bestFit="1" customWidth="1"/>
    <col min="1808" max="1808" width="14.28515625" bestFit="1" customWidth="1"/>
    <col min="2050" max="2050" width="45.28515625" customWidth="1"/>
    <col min="2051" max="2055" width="25.7109375" customWidth="1"/>
    <col min="2056" max="2056" width="16.7109375" customWidth="1"/>
    <col min="2058" max="2058" width="15.85546875" bestFit="1" customWidth="1"/>
    <col min="2059" max="2059" width="11.28515625" bestFit="1" customWidth="1"/>
    <col min="2060" max="2060" width="17.7109375" customWidth="1"/>
    <col min="2062" max="2062" width="14.28515625" bestFit="1" customWidth="1"/>
    <col min="2063" max="2063" width="11.28515625" bestFit="1" customWidth="1"/>
    <col min="2064" max="2064" width="14.28515625" bestFit="1" customWidth="1"/>
    <col min="2306" max="2306" width="45.28515625" customWidth="1"/>
    <col min="2307" max="2311" width="25.7109375" customWidth="1"/>
    <col min="2312" max="2312" width="16.7109375" customWidth="1"/>
    <col min="2314" max="2314" width="15.85546875" bestFit="1" customWidth="1"/>
    <col min="2315" max="2315" width="11.28515625" bestFit="1" customWidth="1"/>
    <col min="2316" max="2316" width="17.7109375" customWidth="1"/>
    <col min="2318" max="2318" width="14.28515625" bestFit="1" customWidth="1"/>
    <col min="2319" max="2319" width="11.28515625" bestFit="1" customWidth="1"/>
    <col min="2320" max="2320" width="14.28515625" bestFit="1" customWidth="1"/>
    <col min="2562" max="2562" width="45.28515625" customWidth="1"/>
    <col min="2563" max="2567" width="25.7109375" customWidth="1"/>
    <col min="2568" max="2568" width="16.7109375" customWidth="1"/>
    <col min="2570" max="2570" width="15.85546875" bestFit="1" customWidth="1"/>
    <col min="2571" max="2571" width="11.28515625" bestFit="1" customWidth="1"/>
    <col min="2572" max="2572" width="17.7109375" customWidth="1"/>
    <col min="2574" max="2574" width="14.28515625" bestFit="1" customWidth="1"/>
    <col min="2575" max="2575" width="11.28515625" bestFit="1" customWidth="1"/>
    <col min="2576" max="2576" width="14.28515625" bestFit="1" customWidth="1"/>
    <col min="2818" max="2818" width="45.28515625" customWidth="1"/>
    <col min="2819" max="2823" width="25.7109375" customWidth="1"/>
    <col min="2824" max="2824" width="16.7109375" customWidth="1"/>
    <col min="2826" max="2826" width="15.85546875" bestFit="1" customWidth="1"/>
    <col min="2827" max="2827" width="11.28515625" bestFit="1" customWidth="1"/>
    <col min="2828" max="2828" width="17.7109375" customWidth="1"/>
    <col min="2830" max="2830" width="14.28515625" bestFit="1" customWidth="1"/>
    <col min="2831" max="2831" width="11.28515625" bestFit="1" customWidth="1"/>
    <col min="2832" max="2832" width="14.28515625" bestFit="1" customWidth="1"/>
    <col min="3074" max="3074" width="45.28515625" customWidth="1"/>
    <col min="3075" max="3079" width="25.7109375" customWidth="1"/>
    <col min="3080" max="3080" width="16.7109375" customWidth="1"/>
    <col min="3082" max="3082" width="15.85546875" bestFit="1" customWidth="1"/>
    <col min="3083" max="3083" width="11.28515625" bestFit="1" customWidth="1"/>
    <col min="3084" max="3084" width="17.7109375" customWidth="1"/>
    <col min="3086" max="3086" width="14.28515625" bestFit="1" customWidth="1"/>
    <col min="3087" max="3087" width="11.28515625" bestFit="1" customWidth="1"/>
    <col min="3088" max="3088" width="14.28515625" bestFit="1" customWidth="1"/>
    <col min="3330" max="3330" width="45.28515625" customWidth="1"/>
    <col min="3331" max="3335" width="25.7109375" customWidth="1"/>
    <col min="3336" max="3336" width="16.7109375" customWidth="1"/>
    <col min="3338" max="3338" width="15.85546875" bestFit="1" customWidth="1"/>
    <col min="3339" max="3339" width="11.28515625" bestFit="1" customWidth="1"/>
    <col min="3340" max="3340" width="17.7109375" customWidth="1"/>
    <col min="3342" max="3342" width="14.28515625" bestFit="1" customWidth="1"/>
    <col min="3343" max="3343" width="11.28515625" bestFit="1" customWidth="1"/>
    <col min="3344" max="3344" width="14.28515625" bestFit="1" customWidth="1"/>
    <col min="3586" max="3586" width="45.28515625" customWidth="1"/>
    <col min="3587" max="3591" width="25.7109375" customWidth="1"/>
    <col min="3592" max="3592" width="16.7109375" customWidth="1"/>
    <col min="3594" max="3594" width="15.85546875" bestFit="1" customWidth="1"/>
    <col min="3595" max="3595" width="11.28515625" bestFit="1" customWidth="1"/>
    <col min="3596" max="3596" width="17.7109375" customWidth="1"/>
    <col min="3598" max="3598" width="14.28515625" bestFit="1" customWidth="1"/>
    <col min="3599" max="3599" width="11.28515625" bestFit="1" customWidth="1"/>
    <col min="3600" max="3600" width="14.28515625" bestFit="1" customWidth="1"/>
    <col min="3842" max="3842" width="45.28515625" customWidth="1"/>
    <col min="3843" max="3847" width="25.7109375" customWidth="1"/>
    <col min="3848" max="3848" width="16.7109375" customWidth="1"/>
    <col min="3850" max="3850" width="15.85546875" bestFit="1" customWidth="1"/>
    <col min="3851" max="3851" width="11.28515625" bestFit="1" customWidth="1"/>
    <col min="3852" max="3852" width="17.7109375" customWidth="1"/>
    <col min="3854" max="3854" width="14.28515625" bestFit="1" customWidth="1"/>
    <col min="3855" max="3855" width="11.28515625" bestFit="1" customWidth="1"/>
    <col min="3856" max="3856" width="14.28515625" bestFit="1" customWidth="1"/>
    <col min="4098" max="4098" width="45.28515625" customWidth="1"/>
    <col min="4099" max="4103" width="25.7109375" customWidth="1"/>
    <col min="4104" max="4104" width="16.7109375" customWidth="1"/>
    <col min="4106" max="4106" width="15.85546875" bestFit="1" customWidth="1"/>
    <col min="4107" max="4107" width="11.28515625" bestFit="1" customWidth="1"/>
    <col min="4108" max="4108" width="17.7109375" customWidth="1"/>
    <col min="4110" max="4110" width="14.28515625" bestFit="1" customWidth="1"/>
    <col min="4111" max="4111" width="11.28515625" bestFit="1" customWidth="1"/>
    <col min="4112" max="4112" width="14.28515625" bestFit="1" customWidth="1"/>
    <col min="4354" max="4354" width="45.28515625" customWidth="1"/>
    <col min="4355" max="4359" width="25.7109375" customWidth="1"/>
    <col min="4360" max="4360" width="16.7109375" customWidth="1"/>
    <col min="4362" max="4362" width="15.85546875" bestFit="1" customWidth="1"/>
    <col min="4363" max="4363" width="11.28515625" bestFit="1" customWidth="1"/>
    <col min="4364" max="4364" width="17.7109375" customWidth="1"/>
    <col min="4366" max="4366" width="14.28515625" bestFit="1" customWidth="1"/>
    <col min="4367" max="4367" width="11.28515625" bestFit="1" customWidth="1"/>
    <col min="4368" max="4368" width="14.28515625" bestFit="1" customWidth="1"/>
    <col min="4610" max="4610" width="45.28515625" customWidth="1"/>
    <col min="4611" max="4615" width="25.7109375" customWidth="1"/>
    <col min="4616" max="4616" width="16.7109375" customWidth="1"/>
    <col min="4618" max="4618" width="15.85546875" bestFit="1" customWidth="1"/>
    <col min="4619" max="4619" width="11.28515625" bestFit="1" customWidth="1"/>
    <col min="4620" max="4620" width="17.7109375" customWidth="1"/>
    <col min="4622" max="4622" width="14.28515625" bestFit="1" customWidth="1"/>
    <col min="4623" max="4623" width="11.28515625" bestFit="1" customWidth="1"/>
    <col min="4624" max="4624" width="14.28515625" bestFit="1" customWidth="1"/>
    <col min="4866" max="4866" width="45.28515625" customWidth="1"/>
    <col min="4867" max="4871" width="25.7109375" customWidth="1"/>
    <col min="4872" max="4872" width="16.7109375" customWidth="1"/>
    <col min="4874" max="4874" width="15.85546875" bestFit="1" customWidth="1"/>
    <col min="4875" max="4875" width="11.28515625" bestFit="1" customWidth="1"/>
    <col min="4876" max="4876" width="17.7109375" customWidth="1"/>
    <col min="4878" max="4878" width="14.28515625" bestFit="1" customWidth="1"/>
    <col min="4879" max="4879" width="11.28515625" bestFit="1" customWidth="1"/>
    <col min="4880" max="4880" width="14.28515625" bestFit="1" customWidth="1"/>
    <col min="5122" max="5122" width="45.28515625" customWidth="1"/>
    <col min="5123" max="5127" width="25.7109375" customWidth="1"/>
    <col min="5128" max="5128" width="16.7109375" customWidth="1"/>
    <col min="5130" max="5130" width="15.85546875" bestFit="1" customWidth="1"/>
    <col min="5131" max="5131" width="11.28515625" bestFit="1" customWidth="1"/>
    <col min="5132" max="5132" width="17.7109375" customWidth="1"/>
    <col min="5134" max="5134" width="14.28515625" bestFit="1" customWidth="1"/>
    <col min="5135" max="5135" width="11.28515625" bestFit="1" customWidth="1"/>
    <col min="5136" max="5136" width="14.28515625" bestFit="1" customWidth="1"/>
    <col min="5378" max="5378" width="45.28515625" customWidth="1"/>
    <col min="5379" max="5383" width="25.7109375" customWidth="1"/>
    <col min="5384" max="5384" width="16.7109375" customWidth="1"/>
    <col min="5386" max="5386" width="15.85546875" bestFit="1" customWidth="1"/>
    <col min="5387" max="5387" width="11.28515625" bestFit="1" customWidth="1"/>
    <col min="5388" max="5388" width="17.7109375" customWidth="1"/>
    <col min="5390" max="5390" width="14.28515625" bestFit="1" customWidth="1"/>
    <col min="5391" max="5391" width="11.28515625" bestFit="1" customWidth="1"/>
    <col min="5392" max="5392" width="14.28515625" bestFit="1" customWidth="1"/>
    <col min="5634" max="5634" width="45.28515625" customWidth="1"/>
    <col min="5635" max="5639" width="25.7109375" customWidth="1"/>
    <col min="5640" max="5640" width="16.7109375" customWidth="1"/>
    <col min="5642" max="5642" width="15.85546875" bestFit="1" customWidth="1"/>
    <col min="5643" max="5643" width="11.28515625" bestFit="1" customWidth="1"/>
    <col min="5644" max="5644" width="17.7109375" customWidth="1"/>
    <col min="5646" max="5646" width="14.28515625" bestFit="1" customWidth="1"/>
    <col min="5647" max="5647" width="11.28515625" bestFit="1" customWidth="1"/>
    <col min="5648" max="5648" width="14.28515625" bestFit="1" customWidth="1"/>
    <col min="5890" max="5890" width="45.28515625" customWidth="1"/>
    <col min="5891" max="5895" width="25.7109375" customWidth="1"/>
    <col min="5896" max="5896" width="16.7109375" customWidth="1"/>
    <col min="5898" max="5898" width="15.85546875" bestFit="1" customWidth="1"/>
    <col min="5899" max="5899" width="11.28515625" bestFit="1" customWidth="1"/>
    <col min="5900" max="5900" width="17.7109375" customWidth="1"/>
    <col min="5902" max="5902" width="14.28515625" bestFit="1" customWidth="1"/>
    <col min="5903" max="5903" width="11.28515625" bestFit="1" customWidth="1"/>
    <col min="5904" max="5904" width="14.28515625" bestFit="1" customWidth="1"/>
    <col min="6146" max="6146" width="45.28515625" customWidth="1"/>
    <col min="6147" max="6151" width="25.7109375" customWidth="1"/>
    <col min="6152" max="6152" width="16.7109375" customWidth="1"/>
    <col min="6154" max="6154" width="15.85546875" bestFit="1" customWidth="1"/>
    <col min="6155" max="6155" width="11.28515625" bestFit="1" customWidth="1"/>
    <col min="6156" max="6156" width="17.7109375" customWidth="1"/>
    <col min="6158" max="6158" width="14.28515625" bestFit="1" customWidth="1"/>
    <col min="6159" max="6159" width="11.28515625" bestFit="1" customWidth="1"/>
    <col min="6160" max="6160" width="14.28515625" bestFit="1" customWidth="1"/>
    <col min="6402" max="6402" width="45.28515625" customWidth="1"/>
    <col min="6403" max="6407" width="25.7109375" customWidth="1"/>
    <col min="6408" max="6408" width="16.7109375" customWidth="1"/>
    <col min="6410" max="6410" width="15.85546875" bestFit="1" customWidth="1"/>
    <col min="6411" max="6411" width="11.28515625" bestFit="1" customWidth="1"/>
    <col min="6412" max="6412" width="17.7109375" customWidth="1"/>
    <col min="6414" max="6414" width="14.28515625" bestFit="1" customWidth="1"/>
    <col min="6415" max="6415" width="11.28515625" bestFit="1" customWidth="1"/>
    <col min="6416" max="6416" width="14.28515625" bestFit="1" customWidth="1"/>
    <col min="6658" max="6658" width="45.28515625" customWidth="1"/>
    <col min="6659" max="6663" width="25.7109375" customWidth="1"/>
    <col min="6664" max="6664" width="16.7109375" customWidth="1"/>
    <col min="6666" max="6666" width="15.85546875" bestFit="1" customWidth="1"/>
    <col min="6667" max="6667" width="11.28515625" bestFit="1" customWidth="1"/>
    <col min="6668" max="6668" width="17.7109375" customWidth="1"/>
    <col min="6670" max="6670" width="14.28515625" bestFit="1" customWidth="1"/>
    <col min="6671" max="6671" width="11.28515625" bestFit="1" customWidth="1"/>
    <col min="6672" max="6672" width="14.28515625" bestFit="1" customWidth="1"/>
    <col min="6914" max="6914" width="45.28515625" customWidth="1"/>
    <col min="6915" max="6919" width="25.7109375" customWidth="1"/>
    <col min="6920" max="6920" width="16.7109375" customWidth="1"/>
    <col min="6922" max="6922" width="15.85546875" bestFit="1" customWidth="1"/>
    <col min="6923" max="6923" width="11.28515625" bestFit="1" customWidth="1"/>
    <col min="6924" max="6924" width="17.7109375" customWidth="1"/>
    <col min="6926" max="6926" width="14.28515625" bestFit="1" customWidth="1"/>
    <col min="6927" max="6927" width="11.28515625" bestFit="1" customWidth="1"/>
    <col min="6928" max="6928" width="14.28515625" bestFit="1" customWidth="1"/>
    <col min="7170" max="7170" width="45.28515625" customWidth="1"/>
    <col min="7171" max="7175" width="25.7109375" customWidth="1"/>
    <col min="7176" max="7176" width="16.7109375" customWidth="1"/>
    <col min="7178" max="7178" width="15.85546875" bestFit="1" customWidth="1"/>
    <col min="7179" max="7179" width="11.28515625" bestFit="1" customWidth="1"/>
    <col min="7180" max="7180" width="17.7109375" customWidth="1"/>
    <col min="7182" max="7182" width="14.28515625" bestFit="1" customWidth="1"/>
    <col min="7183" max="7183" width="11.28515625" bestFit="1" customWidth="1"/>
    <col min="7184" max="7184" width="14.28515625" bestFit="1" customWidth="1"/>
    <col min="7426" max="7426" width="45.28515625" customWidth="1"/>
    <col min="7427" max="7431" width="25.7109375" customWidth="1"/>
    <col min="7432" max="7432" width="16.7109375" customWidth="1"/>
    <col min="7434" max="7434" width="15.85546875" bestFit="1" customWidth="1"/>
    <col min="7435" max="7435" width="11.28515625" bestFit="1" customWidth="1"/>
    <col min="7436" max="7436" width="17.7109375" customWidth="1"/>
    <col min="7438" max="7438" width="14.28515625" bestFit="1" customWidth="1"/>
    <col min="7439" max="7439" width="11.28515625" bestFit="1" customWidth="1"/>
    <col min="7440" max="7440" width="14.28515625" bestFit="1" customWidth="1"/>
    <col min="7682" max="7682" width="45.28515625" customWidth="1"/>
    <col min="7683" max="7687" width="25.7109375" customWidth="1"/>
    <col min="7688" max="7688" width="16.7109375" customWidth="1"/>
    <col min="7690" max="7690" width="15.85546875" bestFit="1" customWidth="1"/>
    <col min="7691" max="7691" width="11.28515625" bestFit="1" customWidth="1"/>
    <col min="7692" max="7692" width="17.7109375" customWidth="1"/>
    <col min="7694" max="7694" width="14.28515625" bestFit="1" customWidth="1"/>
    <col min="7695" max="7695" width="11.28515625" bestFit="1" customWidth="1"/>
    <col min="7696" max="7696" width="14.28515625" bestFit="1" customWidth="1"/>
    <col min="7938" max="7938" width="45.28515625" customWidth="1"/>
    <col min="7939" max="7943" width="25.7109375" customWidth="1"/>
    <col min="7944" max="7944" width="16.7109375" customWidth="1"/>
    <col min="7946" max="7946" width="15.85546875" bestFit="1" customWidth="1"/>
    <col min="7947" max="7947" width="11.28515625" bestFit="1" customWidth="1"/>
    <col min="7948" max="7948" width="17.7109375" customWidth="1"/>
    <col min="7950" max="7950" width="14.28515625" bestFit="1" customWidth="1"/>
    <col min="7951" max="7951" width="11.28515625" bestFit="1" customWidth="1"/>
    <col min="7952" max="7952" width="14.28515625" bestFit="1" customWidth="1"/>
    <col min="8194" max="8194" width="45.28515625" customWidth="1"/>
    <col min="8195" max="8199" width="25.7109375" customWidth="1"/>
    <col min="8200" max="8200" width="16.7109375" customWidth="1"/>
    <col min="8202" max="8202" width="15.85546875" bestFit="1" customWidth="1"/>
    <col min="8203" max="8203" width="11.28515625" bestFit="1" customWidth="1"/>
    <col min="8204" max="8204" width="17.7109375" customWidth="1"/>
    <col min="8206" max="8206" width="14.28515625" bestFit="1" customWidth="1"/>
    <col min="8207" max="8207" width="11.28515625" bestFit="1" customWidth="1"/>
    <col min="8208" max="8208" width="14.28515625" bestFit="1" customWidth="1"/>
    <col min="8450" max="8450" width="45.28515625" customWidth="1"/>
    <col min="8451" max="8455" width="25.7109375" customWidth="1"/>
    <col min="8456" max="8456" width="16.7109375" customWidth="1"/>
    <col min="8458" max="8458" width="15.85546875" bestFit="1" customWidth="1"/>
    <col min="8459" max="8459" width="11.28515625" bestFit="1" customWidth="1"/>
    <col min="8460" max="8460" width="17.7109375" customWidth="1"/>
    <col min="8462" max="8462" width="14.28515625" bestFit="1" customWidth="1"/>
    <col min="8463" max="8463" width="11.28515625" bestFit="1" customWidth="1"/>
    <col min="8464" max="8464" width="14.28515625" bestFit="1" customWidth="1"/>
    <col min="8706" max="8706" width="45.28515625" customWidth="1"/>
    <col min="8707" max="8711" width="25.7109375" customWidth="1"/>
    <col min="8712" max="8712" width="16.7109375" customWidth="1"/>
    <col min="8714" max="8714" width="15.85546875" bestFit="1" customWidth="1"/>
    <col min="8715" max="8715" width="11.28515625" bestFit="1" customWidth="1"/>
    <col min="8716" max="8716" width="17.7109375" customWidth="1"/>
    <col min="8718" max="8718" width="14.28515625" bestFit="1" customWidth="1"/>
    <col min="8719" max="8719" width="11.28515625" bestFit="1" customWidth="1"/>
    <col min="8720" max="8720" width="14.28515625" bestFit="1" customWidth="1"/>
    <col min="8962" max="8962" width="45.28515625" customWidth="1"/>
    <col min="8963" max="8967" width="25.7109375" customWidth="1"/>
    <col min="8968" max="8968" width="16.7109375" customWidth="1"/>
    <col min="8970" max="8970" width="15.85546875" bestFit="1" customWidth="1"/>
    <col min="8971" max="8971" width="11.28515625" bestFit="1" customWidth="1"/>
    <col min="8972" max="8972" width="17.7109375" customWidth="1"/>
    <col min="8974" max="8974" width="14.28515625" bestFit="1" customWidth="1"/>
    <col min="8975" max="8975" width="11.28515625" bestFit="1" customWidth="1"/>
    <col min="8976" max="8976" width="14.28515625" bestFit="1" customWidth="1"/>
    <col min="9218" max="9218" width="45.28515625" customWidth="1"/>
    <col min="9219" max="9223" width="25.7109375" customWidth="1"/>
    <col min="9224" max="9224" width="16.7109375" customWidth="1"/>
    <col min="9226" max="9226" width="15.85546875" bestFit="1" customWidth="1"/>
    <col min="9227" max="9227" width="11.28515625" bestFit="1" customWidth="1"/>
    <col min="9228" max="9228" width="17.7109375" customWidth="1"/>
    <col min="9230" max="9230" width="14.28515625" bestFit="1" customWidth="1"/>
    <col min="9231" max="9231" width="11.28515625" bestFit="1" customWidth="1"/>
    <col min="9232" max="9232" width="14.28515625" bestFit="1" customWidth="1"/>
    <col min="9474" max="9474" width="45.28515625" customWidth="1"/>
    <col min="9475" max="9479" width="25.7109375" customWidth="1"/>
    <col min="9480" max="9480" width="16.7109375" customWidth="1"/>
    <col min="9482" max="9482" width="15.85546875" bestFit="1" customWidth="1"/>
    <col min="9483" max="9483" width="11.28515625" bestFit="1" customWidth="1"/>
    <col min="9484" max="9484" width="17.7109375" customWidth="1"/>
    <col min="9486" max="9486" width="14.28515625" bestFit="1" customWidth="1"/>
    <col min="9487" max="9487" width="11.28515625" bestFit="1" customWidth="1"/>
    <col min="9488" max="9488" width="14.28515625" bestFit="1" customWidth="1"/>
    <col min="9730" max="9730" width="45.28515625" customWidth="1"/>
    <col min="9731" max="9735" width="25.7109375" customWidth="1"/>
    <col min="9736" max="9736" width="16.7109375" customWidth="1"/>
    <col min="9738" max="9738" width="15.85546875" bestFit="1" customWidth="1"/>
    <col min="9739" max="9739" width="11.28515625" bestFit="1" customWidth="1"/>
    <col min="9740" max="9740" width="17.7109375" customWidth="1"/>
    <col min="9742" max="9742" width="14.28515625" bestFit="1" customWidth="1"/>
    <col min="9743" max="9743" width="11.28515625" bestFit="1" customWidth="1"/>
    <col min="9744" max="9744" width="14.28515625" bestFit="1" customWidth="1"/>
    <col min="9986" max="9986" width="45.28515625" customWidth="1"/>
    <col min="9987" max="9991" width="25.7109375" customWidth="1"/>
    <col min="9992" max="9992" width="16.7109375" customWidth="1"/>
    <col min="9994" max="9994" width="15.85546875" bestFit="1" customWidth="1"/>
    <col min="9995" max="9995" width="11.28515625" bestFit="1" customWidth="1"/>
    <col min="9996" max="9996" width="17.7109375" customWidth="1"/>
    <col min="9998" max="9998" width="14.28515625" bestFit="1" customWidth="1"/>
    <col min="9999" max="9999" width="11.28515625" bestFit="1" customWidth="1"/>
    <col min="10000" max="10000" width="14.28515625" bestFit="1" customWidth="1"/>
    <col min="10242" max="10242" width="45.28515625" customWidth="1"/>
    <col min="10243" max="10247" width="25.7109375" customWidth="1"/>
    <col min="10248" max="10248" width="16.7109375" customWidth="1"/>
    <col min="10250" max="10250" width="15.85546875" bestFit="1" customWidth="1"/>
    <col min="10251" max="10251" width="11.28515625" bestFit="1" customWidth="1"/>
    <col min="10252" max="10252" width="17.7109375" customWidth="1"/>
    <col min="10254" max="10254" width="14.28515625" bestFit="1" customWidth="1"/>
    <col min="10255" max="10255" width="11.28515625" bestFit="1" customWidth="1"/>
    <col min="10256" max="10256" width="14.28515625" bestFit="1" customWidth="1"/>
    <col min="10498" max="10498" width="45.28515625" customWidth="1"/>
    <col min="10499" max="10503" width="25.7109375" customWidth="1"/>
    <col min="10504" max="10504" width="16.7109375" customWidth="1"/>
    <col min="10506" max="10506" width="15.85546875" bestFit="1" customWidth="1"/>
    <col min="10507" max="10507" width="11.28515625" bestFit="1" customWidth="1"/>
    <col min="10508" max="10508" width="17.7109375" customWidth="1"/>
    <col min="10510" max="10510" width="14.28515625" bestFit="1" customWidth="1"/>
    <col min="10511" max="10511" width="11.28515625" bestFit="1" customWidth="1"/>
    <col min="10512" max="10512" width="14.28515625" bestFit="1" customWidth="1"/>
    <col min="10754" max="10754" width="45.28515625" customWidth="1"/>
    <col min="10755" max="10759" width="25.7109375" customWidth="1"/>
    <col min="10760" max="10760" width="16.7109375" customWidth="1"/>
    <col min="10762" max="10762" width="15.85546875" bestFit="1" customWidth="1"/>
    <col min="10763" max="10763" width="11.28515625" bestFit="1" customWidth="1"/>
    <col min="10764" max="10764" width="17.7109375" customWidth="1"/>
    <col min="10766" max="10766" width="14.28515625" bestFit="1" customWidth="1"/>
    <col min="10767" max="10767" width="11.28515625" bestFit="1" customWidth="1"/>
    <col min="10768" max="10768" width="14.28515625" bestFit="1" customWidth="1"/>
    <col min="11010" max="11010" width="45.28515625" customWidth="1"/>
    <col min="11011" max="11015" width="25.7109375" customWidth="1"/>
    <col min="11016" max="11016" width="16.7109375" customWidth="1"/>
    <col min="11018" max="11018" width="15.85546875" bestFit="1" customWidth="1"/>
    <col min="11019" max="11019" width="11.28515625" bestFit="1" customWidth="1"/>
    <col min="11020" max="11020" width="17.7109375" customWidth="1"/>
    <col min="11022" max="11022" width="14.28515625" bestFit="1" customWidth="1"/>
    <col min="11023" max="11023" width="11.28515625" bestFit="1" customWidth="1"/>
    <col min="11024" max="11024" width="14.28515625" bestFit="1" customWidth="1"/>
    <col min="11266" max="11266" width="45.28515625" customWidth="1"/>
    <col min="11267" max="11271" width="25.7109375" customWidth="1"/>
    <col min="11272" max="11272" width="16.7109375" customWidth="1"/>
    <col min="11274" max="11274" width="15.85546875" bestFit="1" customWidth="1"/>
    <col min="11275" max="11275" width="11.28515625" bestFit="1" customWidth="1"/>
    <col min="11276" max="11276" width="17.7109375" customWidth="1"/>
    <col min="11278" max="11278" width="14.28515625" bestFit="1" customWidth="1"/>
    <col min="11279" max="11279" width="11.28515625" bestFit="1" customWidth="1"/>
    <col min="11280" max="11280" width="14.28515625" bestFit="1" customWidth="1"/>
    <col min="11522" max="11522" width="45.28515625" customWidth="1"/>
    <col min="11523" max="11527" width="25.7109375" customWidth="1"/>
    <col min="11528" max="11528" width="16.7109375" customWidth="1"/>
    <col min="11530" max="11530" width="15.85546875" bestFit="1" customWidth="1"/>
    <col min="11531" max="11531" width="11.28515625" bestFit="1" customWidth="1"/>
    <col min="11532" max="11532" width="17.7109375" customWidth="1"/>
    <col min="11534" max="11534" width="14.28515625" bestFit="1" customWidth="1"/>
    <col min="11535" max="11535" width="11.28515625" bestFit="1" customWidth="1"/>
    <col min="11536" max="11536" width="14.28515625" bestFit="1" customWidth="1"/>
    <col min="11778" max="11778" width="45.28515625" customWidth="1"/>
    <col min="11779" max="11783" width="25.7109375" customWidth="1"/>
    <col min="11784" max="11784" width="16.7109375" customWidth="1"/>
    <col min="11786" max="11786" width="15.85546875" bestFit="1" customWidth="1"/>
    <col min="11787" max="11787" width="11.28515625" bestFit="1" customWidth="1"/>
    <col min="11788" max="11788" width="17.7109375" customWidth="1"/>
    <col min="11790" max="11790" width="14.28515625" bestFit="1" customWidth="1"/>
    <col min="11791" max="11791" width="11.28515625" bestFit="1" customWidth="1"/>
    <col min="11792" max="11792" width="14.28515625" bestFit="1" customWidth="1"/>
    <col min="12034" max="12034" width="45.28515625" customWidth="1"/>
    <col min="12035" max="12039" width="25.7109375" customWidth="1"/>
    <col min="12040" max="12040" width="16.7109375" customWidth="1"/>
    <col min="12042" max="12042" width="15.85546875" bestFit="1" customWidth="1"/>
    <col min="12043" max="12043" width="11.28515625" bestFit="1" customWidth="1"/>
    <col min="12044" max="12044" width="17.7109375" customWidth="1"/>
    <col min="12046" max="12046" width="14.28515625" bestFit="1" customWidth="1"/>
    <col min="12047" max="12047" width="11.28515625" bestFit="1" customWidth="1"/>
    <col min="12048" max="12048" width="14.28515625" bestFit="1" customWidth="1"/>
    <col min="12290" max="12290" width="45.28515625" customWidth="1"/>
    <col min="12291" max="12295" width="25.7109375" customWidth="1"/>
    <col min="12296" max="12296" width="16.7109375" customWidth="1"/>
    <col min="12298" max="12298" width="15.85546875" bestFit="1" customWidth="1"/>
    <col min="12299" max="12299" width="11.28515625" bestFit="1" customWidth="1"/>
    <col min="12300" max="12300" width="17.7109375" customWidth="1"/>
    <col min="12302" max="12302" width="14.28515625" bestFit="1" customWidth="1"/>
    <col min="12303" max="12303" width="11.28515625" bestFit="1" customWidth="1"/>
    <col min="12304" max="12304" width="14.28515625" bestFit="1" customWidth="1"/>
    <col min="12546" max="12546" width="45.28515625" customWidth="1"/>
    <col min="12547" max="12551" width="25.7109375" customWidth="1"/>
    <col min="12552" max="12552" width="16.7109375" customWidth="1"/>
    <col min="12554" max="12554" width="15.85546875" bestFit="1" customWidth="1"/>
    <col min="12555" max="12555" width="11.28515625" bestFit="1" customWidth="1"/>
    <col min="12556" max="12556" width="17.7109375" customWidth="1"/>
    <col min="12558" max="12558" width="14.28515625" bestFit="1" customWidth="1"/>
    <col min="12559" max="12559" width="11.28515625" bestFit="1" customWidth="1"/>
    <col min="12560" max="12560" width="14.28515625" bestFit="1" customWidth="1"/>
    <col min="12802" max="12802" width="45.28515625" customWidth="1"/>
    <col min="12803" max="12807" width="25.7109375" customWidth="1"/>
    <col min="12808" max="12808" width="16.7109375" customWidth="1"/>
    <col min="12810" max="12810" width="15.85546875" bestFit="1" customWidth="1"/>
    <col min="12811" max="12811" width="11.28515625" bestFit="1" customWidth="1"/>
    <col min="12812" max="12812" width="17.7109375" customWidth="1"/>
    <col min="12814" max="12814" width="14.28515625" bestFit="1" customWidth="1"/>
    <col min="12815" max="12815" width="11.28515625" bestFit="1" customWidth="1"/>
    <col min="12816" max="12816" width="14.28515625" bestFit="1" customWidth="1"/>
    <col min="13058" max="13058" width="45.28515625" customWidth="1"/>
    <col min="13059" max="13063" width="25.7109375" customWidth="1"/>
    <col min="13064" max="13064" width="16.7109375" customWidth="1"/>
    <col min="13066" max="13066" width="15.85546875" bestFit="1" customWidth="1"/>
    <col min="13067" max="13067" width="11.28515625" bestFit="1" customWidth="1"/>
    <col min="13068" max="13068" width="17.7109375" customWidth="1"/>
    <col min="13070" max="13070" width="14.28515625" bestFit="1" customWidth="1"/>
    <col min="13071" max="13071" width="11.28515625" bestFit="1" customWidth="1"/>
    <col min="13072" max="13072" width="14.28515625" bestFit="1" customWidth="1"/>
    <col min="13314" max="13314" width="45.28515625" customWidth="1"/>
    <col min="13315" max="13319" width="25.7109375" customWidth="1"/>
    <col min="13320" max="13320" width="16.7109375" customWidth="1"/>
    <col min="13322" max="13322" width="15.85546875" bestFit="1" customWidth="1"/>
    <col min="13323" max="13323" width="11.28515625" bestFit="1" customWidth="1"/>
    <col min="13324" max="13324" width="17.7109375" customWidth="1"/>
    <col min="13326" max="13326" width="14.28515625" bestFit="1" customWidth="1"/>
    <col min="13327" max="13327" width="11.28515625" bestFit="1" customWidth="1"/>
    <col min="13328" max="13328" width="14.28515625" bestFit="1" customWidth="1"/>
    <col min="13570" max="13570" width="45.28515625" customWidth="1"/>
    <col min="13571" max="13575" width="25.7109375" customWidth="1"/>
    <col min="13576" max="13576" width="16.7109375" customWidth="1"/>
    <col min="13578" max="13578" width="15.85546875" bestFit="1" customWidth="1"/>
    <col min="13579" max="13579" width="11.28515625" bestFit="1" customWidth="1"/>
    <col min="13580" max="13580" width="17.7109375" customWidth="1"/>
    <col min="13582" max="13582" width="14.28515625" bestFit="1" customWidth="1"/>
    <col min="13583" max="13583" width="11.28515625" bestFit="1" customWidth="1"/>
    <col min="13584" max="13584" width="14.28515625" bestFit="1" customWidth="1"/>
    <col min="13826" max="13826" width="45.28515625" customWidth="1"/>
    <col min="13827" max="13831" width="25.7109375" customWidth="1"/>
    <col min="13832" max="13832" width="16.7109375" customWidth="1"/>
    <col min="13834" max="13834" width="15.85546875" bestFit="1" customWidth="1"/>
    <col min="13835" max="13835" width="11.28515625" bestFit="1" customWidth="1"/>
    <col min="13836" max="13836" width="17.7109375" customWidth="1"/>
    <col min="13838" max="13838" width="14.28515625" bestFit="1" customWidth="1"/>
    <col min="13839" max="13839" width="11.28515625" bestFit="1" customWidth="1"/>
    <col min="13840" max="13840" width="14.28515625" bestFit="1" customWidth="1"/>
    <col min="14082" max="14082" width="45.28515625" customWidth="1"/>
    <col min="14083" max="14087" width="25.7109375" customWidth="1"/>
    <col min="14088" max="14088" width="16.7109375" customWidth="1"/>
    <col min="14090" max="14090" width="15.85546875" bestFit="1" customWidth="1"/>
    <col min="14091" max="14091" width="11.28515625" bestFit="1" customWidth="1"/>
    <col min="14092" max="14092" width="17.7109375" customWidth="1"/>
    <col min="14094" max="14094" width="14.28515625" bestFit="1" customWidth="1"/>
    <col min="14095" max="14095" width="11.28515625" bestFit="1" customWidth="1"/>
    <col min="14096" max="14096" width="14.28515625" bestFit="1" customWidth="1"/>
    <col min="14338" max="14338" width="45.28515625" customWidth="1"/>
    <col min="14339" max="14343" width="25.7109375" customWidth="1"/>
    <col min="14344" max="14344" width="16.7109375" customWidth="1"/>
    <col min="14346" max="14346" width="15.85546875" bestFit="1" customWidth="1"/>
    <col min="14347" max="14347" width="11.28515625" bestFit="1" customWidth="1"/>
    <col min="14348" max="14348" width="17.7109375" customWidth="1"/>
    <col min="14350" max="14350" width="14.28515625" bestFit="1" customWidth="1"/>
    <col min="14351" max="14351" width="11.28515625" bestFit="1" customWidth="1"/>
    <col min="14352" max="14352" width="14.28515625" bestFit="1" customWidth="1"/>
    <col min="14594" max="14594" width="45.28515625" customWidth="1"/>
    <col min="14595" max="14599" width="25.7109375" customWidth="1"/>
    <col min="14600" max="14600" width="16.7109375" customWidth="1"/>
    <col min="14602" max="14602" width="15.85546875" bestFit="1" customWidth="1"/>
    <col min="14603" max="14603" width="11.28515625" bestFit="1" customWidth="1"/>
    <col min="14604" max="14604" width="17.7109375" customWidth="1"/>
    <col min="14606" max="14606" width="14.28515625" bestFit="1" customWidth="1"/>
    <col min="14607" max="14607" width="11.28515625" bestFit="1" customWidth="1"/>
    <col min="14608" max="14608" width="14.28515625" bestFit="1" customWidth="1"/>
    <col min="14850" max="14850" width="45.28515625" customWidth="1"/>
    <col min="14851" max="14855" width="25.7109375" customWidth="1"/>
    <col min="14856" max="14856" width="16.7109375" customWidth="1"/>
    <col min="14858" max="14858" width="15.85546875" bestFit="1" customWidth="1"/>
    <col min="14859" max="14859" width="11.28515625" bestFit="1" customWidth="1"/>
    <col min="14860" max="14860" width="17.7109375" customWidth="1"/>
    <col min="14862" max="14862" width="14.28515625" bestFit="1" customWidth="1"/>
    <col min="14863" max="14863" width="11.28515625" bestFit="1" customWidth="1"/>
    <col min="14864" max="14864" width="14.28515625" bestFit="1" customWidth="1"/>
    <col min="15106" max="15106" width="45.28515625" customWidth="1"/>
    <col min="15107" max="15111" width="25.7109375" customWidth="1"/>
    <col min="15112" max="15112" width="16.7109375" customWidth="1"/>
    <col min="15114" max="15114" width="15.85546875" bestFit="1" customWidth="1"/>
    <col min="15115" max="15115" width="11.28515625" bestFit="1" customWidth="1"/>
    <col min="15116" max="15116" width="17.7109375" customWidth="1"/>
    <col min="15118" max="15118" width="14.28515625" bestFit="1" customWidth="1"/>
    <col min="15119" max="15119" width="11.28515625" bestFit="1" customWidth="1"/>
    <col min="15120" max="15120" width="14.28515625" bestFit="1" customWidth="1"/>
    <col min="15362" max="15362" width="45.28515625" customWidth="1"/>
    <col min="15363" max="15367" width="25.7109375" customWidth="1"/>
    <col min="15368" max="15368" width="16.7109375" customWidth="1"/>
    <col min="15370" max="15370" width="15.85546875" bestFit="1" customWidth="1"/>
    <col min="15371" max="15371" width="11.28515625" bestFit="1" customWidth="1"/>
    <col min="15372" max="15372" width="17.7109375" customWidth="1"/>
    <col min="15374" max="15374" width="14.28515625" bestFit="1" customWidth="1"/>
    <col min="15375" max="15375" width="11.28515625" bestFit="1" customWidth="1"/>
    <col min="15376" max="15376" width="14.28515625" bestFit="1" customWidth="1"/>
    <col min="15618" max="15618" width="45.28515625" customWidth="1"/>
    <col min="15619" max="15623" width="25.7109375" customWidth="1"/>
    <col min="15624" max="15624" width="16.7109375" customWidth="1"/>
    <col min="15626" max="15626" width="15.85546875" bestFit="1" customWidth="1"/>
    <col min="15627" max="15627" width="11.28515625" bestFit="1" customWidth="1"/>
    <col min="15628" max="15628" width="17.7109375" customWidth="1"/>
    <col min="15630" max="15630" width="14.28515625" bestFit="1" customWidth="1"/>
    <col min="15631" max="15631" width="11.28515625" bestFit="1" customWidth="1"/>
    <col min="15632" max="15632" width="14.28515625" bestFit="1" customWidth="1"/>
    <col min="15874" max="15874" width="45.28515625" customWidth="1"/>
    <col min="15875" max="15879" width="25.7109375" customWidth="1"/>
    <col min="15880" max="15880" width="16.7109375" customWidth="1"/>
    <col min="15882" max="15882" width="15.85546875" bestFit="1" customWidth="1"/>
    <col min="15883" max="15883" width="11.28515625" bestFit="1" customWidth="1"/>
    <col min="15884" max="15884" width="17.7109375" customWidth="1"/>
    <col min="15886" max="15886" width="14.28515625" bestFit="1" customWidth="1"/>
    <col min="15887" max="15887" width="11.28515625" bestFit="1" customWidth="1"/>
    <col min="15888" max="15888" width="14.28515625" bestFit="1" customWidth="1"/>
    <col min="16130" max="16130" width="45.28515625" customWidth="1"/>
    <col min="16131" max="16135" width="25.7109375" customWidth="1"/>
    <col min="16136" max="16136" width="16.7109375" customWidth="1"/>
    <col min="16138" max="16138" width="15.85546875" bestFit="1" customWidth="1"/>
    <col min="16139" max="16139" width="11.28515625" bestFit="1" customWidth="1"/>
    <col min="16140" max="16140" width="17.7109375" customWidth="1"/>
    <col min="16142" max="16142" width="14.28515625" bestFit="1" customWidth="1"/>
    <col min="16143" max="16143" width="11.28515625" bestFit="1" customWidth="1"/>
    <col min="16144" max="16144" width="14.28515625" bestFit="1" customWidth="1"/>
  </cols>
  <sheetData>
    <row r="1" spans="2:36" ht="13.5" thickBot="1" x14ac:dyDescent="0.25"/>
    <row r="2" spans="2:36" ht="21" customHeight="1" thickBot="1" x14ac:dyDescent="0.35">
      <c r="B2" s="188" t="s">
        <v>53</v>
      </c>
      <c r="C2" s="189"/>
      <c r="D2" s="189"/>
      <c r="E2" s="189"/>
      <c r="F2" s="189"/>
      <c r="G2" s="189"/>
      <c r="H2" s="189"/>
      <c r="I2" s="190"/>
      <c r="J2" s="80"/>
      <c r="K2" s="80"/>
      <c r="L2" s="80"/>
      <c r="M2" s="80"/>
    </row>
    <row r="3" spans="2:36" ht="13.5" thickBot="1" x14ac:dyDescent="0.25">
      <c r="B3" s="81"/>
      <c r="C3" s="82"/>
      <c r="D3" s="83"/>
      <c r="E3" s="84"/>
      <c r="F3" s="84"/>
      <c r="G3" s="84"/>
      <c r="H3" s="84"/>
      <c r="I3" s="85"/>
      <c r="J3" s="86"/>
      <c r="K3" s="86"/>
      <c r="L3" s="87"/>
      <c r="M3" s="87"/>
    </row>
    <row r="4" spans="2:36" x14ac:dyDescent="0.2">
      <c r="B4" s="88" t="s">
        <v>4</v>
      </c>
      <c r="C4" s="89" t="s">
        <v>5</v>
      </c>
      <c r="D4" s="89"/>
      <c r="E4" s="90"/>
      <c r="F4" s="90"/>
      <c r="G4" s="90"/>
      <c r="H4" s="90"/>
      <c r="I4" s="91"/>
      <c r="J4" s="92"/>
      <c r="K4" s="92"/>
      <c r="L4" s="93"/>
      <c r="M4" s="94"/>
    </row>
    <row r="5" spans="2:36" x14ac:dyDescent="0.2">
      <c r="B5" s="132" t="s">
        <v>7</v>
      </c>
      <c r="C5" t="s">
        <v>8</v>
      </c>
      <c r="E5" s="95"/>
      <c r="F5" s="95"/>
      <c r="G5" s="95"/>
      <c r="H5" s="25" t="s">
        <v>9</v>
      </c>
      <c r="I5" s="96">
        <v>0.69289999999999996</v>
      </c>
      <c r="J5" s="95"/>
      <c r="K5" s="95"/>
      <c r="L5" s="97"/>
      <c r="M5" s="97"/>
    </row>
    <row r="6" spans="2:36" x14ac:dyDescent="0.2">
      <c r="B6" s="132" t="s">
        <v>11</v>
      </c>
      <c r="C6" t="s">
        <v>12</v>
      </c>
      <c r="D6" s="98"/>
      <c r="E6" s="99"/>
      <c r="F6" s="99"/>
      <c r="G6" s="99"/>
      <c r="H6" s="25" t="s">
        <v>13</v>
      </c>
      <c r="I6" s="100">
        <v>1445</v>
      </c>
      <c r="J6" s="24"/>
    </row>
    <row r="7" spans="2:36" ht="12.75" customHeight="1" thickBot="1" x14ac:dyDescent="0.25">
      <c r="B7" s="101"/>
      <c r="E7" s="191"/>
      <c r="F7" s="191"/>
      <c r="G7" s="102"/>
      <c r="H7" s="103" t="s">
        <v>14</v>
      </c>
      <c r="I7" s="104">
        <v>0.20699999999999999</v>
      </c>
      <c r="J7" s="102"/>
    </row>
    <row r="8" spans="2:36" x14ac:dyDescent="0.2">
      <c r="B8" s="163" t="s">
        <v>15</v>
      </c>
      <c r="C8" s="171" t="s">
        <v>17</v>
      </c>
      <c r="D8" s="194" t="s">
        <v>54</v>
      </c>
      <c r="E8" s="195"/>
      <c r="F8" s="195"/>
      <c r="G8" s="195"/>
      <c r="H8" s="196" t="s">
        <v>55</v>
      </c>
      <c r="I8" s="197"/>
      <c r="T8" s="105"/>
      <c r="AJ8" s="105"/>
    </row>
    <row r="9" spans="2:36" ht="59.25" customHeight="1" thickBot="1" x14ac:dyDescent="0.25">
      <c r="B9" s="192"/>
      <c r="C9" s="193"/>
      <c r="D9" s="106" t="s">
        <v>56</v>
      </c>
      <c r="E9" s="106" t="s">
        <v>57</v>
      </c>
      <c r="F9" s="106" t="s">
        <v>58</v>
      </c>
      <c r="G9" s="133" t="s">
        <v>59</v>
      </c>
      <c r="H9" s="198"/>
      <c r="I9" s="199"/>
      <c r="T9" s="98"/>
      <c r="AJ9" s="98"/>
    </row>
    <row r="10" spans="2:36" x14ac:dyDescent="0.2">
      <c r="B10" s="36">
        <v>1</v>
      </c>
      <c r="C10" s="107" t="s">
        <v>29</v>
      </c>
      <c r="D10" s="108">
        <f>$H10*D11</f>
        <v>1609.32</v>
      </c>
      <c r="E10" s="108">
        <f>$H10*E11</f>
        <v>0</v>
      </c>
      <c r="F10" s="108">
        <f>$H10*F11</f>
        <v>0</v>
      </c>
      <c r="G10" s="108">
        <f>$H10*G11</f>
        <v>0</v>
      </c>
      <c r="H10" s="200">
        <v>1609.32</v>
      </c>
      <c r="I10" s="201"/>
      <c r="J10" s="109">
        <f>SUM(D10:G10)</f>
        <v>1609.32</v>
      </c>
    </row>
    <row r="11" spans="2:36" x14ac:dyDescent="0.2">
      <c r="B11" s="110"/>
      <c r="C11" s="111" t="s">
        <v>60</v>
      </c>
      <c r="D11" s="112">
        <v>1</v>
      </c>
      <c r="E11" s="112"/>
      <c r="F11" s="112"/>
      <c r="G11" s="112"/>
      <c r="H11" s="179">
        <f>SUM(D11:G11)</f>
        <v>1</v>
      </c>
      <c r="I11" s="180"/>
      <c r="J11" s="113">
        <f>SUM(D11:G11)</f>
        <v>1</v>
      </c>
    </row>
    <row r="12" spans="2:36" x14ac:dyDescent="0.2">
      <c r="B12" s="114"/>
      <c r="D12" s="115"/>
      <c r="E12" s="115"/>
      <c r="F12" s="115"/>
      <c r="G12" s="115"/>
      <c r="H12" s="181"/>
      <c r="I12" s="182"/>
    </row>
    <row r="13" spans="2:36" x14ac:dyDescent="0.2">
      <c r="B13" s="66">
        <f>B10+1</f>
        <v>2</v>
      </c>
      <c r="C13" s="111" t="s">
        <v>34</v>
      </c>
      <c r="D13" s="116">
        <f>$H13*D14</f>
        <v>419.47500000000002</v>
      </c>
      <c r="E13" s="116">
        <f>$H13*E14</f>
        <v>419.47500000000002</v>
      </c>
      <c r="F13" s="116">
        <f>$H13*F14</f>
        <v>419.47500000000002</v>
      </c>
      <c r="G13" s="116">
        <f>$H13*G14</f>
        <v>419.47500000000002</v>
      </c>
      <c r="H13" s="177">
        <v>1677.9</v>
      </c>
      <c r="I13" s="178"/>
      <c r="J13" s="109">
        <f>SUM(D13:G13)</f>
        <v>1677.9</v>
      </c>
    </row>
    <row r="14" spans="2:36" x14ac:dyDescent="0.2">
      <c r="B14" s="110"/>
      <c r="C14" s="111" t="s">
        <v>60</v>
      </c>
      <c r="D14" s="112">
        <v>0.25</v>
      </c>
      <c r="E14" s="112">
        <v>0.25</v>
      </c>
      <c r="F14" s="112">
        <v>0.25</v>
      </c>
      <c r="G14" s="112">
        <v>0.25</v>
      </c>
      <c r="H14" s="179">
        <f>SUM(D14:G14)</f>
        <v>1</v>
      </c>
      <c r="I14" s="180"/>
      <c r="J14" s="113">
        <f>SUM(D14:G14)</f>
        <v>1</v>
      </c>
    </row>
    <row r="15" spans="2:36" x14ac:dyDescent="0.2">
      <c r="B15" s="114"/>
      <c r="D15" s="115"/>
      <c r="E15" s="115"/>
      <c r="F15" s="115"/>
      <c r="G15" s="115"/>
      <c r="H15" s="181"/>
      <c r="I15" s="182"/>
    </row>
    <row r="16" spans="2:36" x14ac:dyDescent="0.2">
      <c r="B16" s="66">
        <f>B13+1</f>
        <v>3</v>
      </c>
      <c r="C16" s="111" t="s">
        <v>35</v>
      </c>
      <c r="D16" s="116">
        <f>$H16*D17</f>
        <v>379489.51249999995</v>
      </c>
      <c r="E16" s="116">
        <f>$H16*E17</f>
        <v>379489.51249999995</v>
      </c>
      <c r="F16" s="116">
        <f>$H16*F17</f>
        <v>379489.51249999995</v>
      </c>
      <c r="G16" s="116">
        <f>$H16*G17</f>
        <v>379489.51249999995</v>
      </c>
      <c r="H16" s="177">
        <v>1517958.0499999998</v>
      </c>
      <c r="I16" s="178"/>
      <c r="J16" s="109">
        <f>SUM(D16:G16)</f>
        <v>1517958.0499999998</v>
      </c>
    </row>
    <row r="17" spans="2:12" x14ac:dyDescent="0.2">
      <c r="B17" s="110"/>
      <c r="C17" s="111" t="s">
        <v>60</v>
      </c>
      <c r="D17" s="112">
        <v>0.25</v>
      </c>
      <c r="E17" s="112">
        <v>0.25</v>
      </c>
      <c r="F17" s="112">
        <v>0.25</v>
      </c>
      <c r="G17" s="112">
        <v>0.25</v>
      </c>
      <c r="H17" s="179">
        <f>SUM(D17:G17)</f>
        <v>1</v>
      </c>
      <c r="I17" s="180"/>
      <c r="J17" s="113">
        <f>SUM(D17:G17)</f>
        <v>1</v>
      </c>
    </row>
    <row r="18" spans="2:12" x14ac:dyDescent="0.2">
      <c r="B18" s="114"/>
      <c r="D18" s="115"/>
      <c r="E18" s="115"/>
      <c r="F18" s="115"/>
      <c r="G18" s="115"/>
      <c r="H18" s="181"/>
      <c r="I18" s="182"/>
    </row>
    <row r="19" spans="2:12" x14ac:dyDescent="0.2">
      <c r="B19" s="66">
        <f>B16+1</f>
        <v>4</v>
      </c>
      <c r="C19" s="111" t="s">
        <v>36</v>
      </c>
      <c r="D19" s="116">
        <f>$H19*D20</f>
        <v>0</v>
      </c>
      <c r="E19" s="116">
        <f>$H19*E20</f>
        <v>0</v>
      </c>
      <c r="F19" s="116">
        <f>$H19*F20</f>
        <v>0</v>
      </c>
      <c r="G19" s="116">
        <f>$H19*G20</f>
        <v>936.8599999999999</v>
      </c>
      <c r="H19" s="177">
        <v>936.8599999999999</v>
      </c>
      <c r="I19" s="178"/>
      <c r="J19" s="109">
        <f>SUM(D19:G19)</f>
        <v>936.8599999999999</v>
      </c>
    </row>
    <row r="20" spans="2:12" x14ac:dyDescent="0.2">
      <c r="B20" s="110"/>
      <c r="C20" s="111" t="s">
        <v>60</v>
      </c>
      <c r="D20" s="112"/>
      <c r="E20" s="112"/>
      <c r="F20" s="112"/>
      <c r="G20" s="112">
        <v>1</v>
      </c>
      <c r="H20" s="179">
        <f>SUM(D20:G20)</f>
        <v>1</v>
      </c>
      <c r="I20" s="180"/>
      <c r="J20" s="113">
        <f>SUM(D20:G20)</f>
        <v>1</v>
      </c>
    </row>
    <row r="21" spans="2:12" x14ac:dyDescent="0.2">
      <c r="B21" s="114"/>
      <c r="D21" s="115"/>
      <c r="E21" s="115"/>
      <c r="F21" s="115"/>
      <c r="G21" s="115"/>
      <c r="H21" s="181"/>
      <c r="I21" s="182"/>
    </row>
    <row r="22" spans="2:12" ht="13.5" thickBot="1" x14ac:dyDescent="0.25">
      <c r="B22" s="114"/>
      <c r="D22" s="115"/>
      <c r="E22" s="126"/>
      <c r="F22" s="126"/>
      <c r="G22" s="126"/>
      <c r="I22" s="135"/>
    </row>
    <row r="23" spans="2:12" ht="13.5" thickBot="1" x14ac:dyDescent="0.25">
      <c r="B23" s="117"/>
      <c r="C23" s="118" t="s">
        <v>61</v>
      </c>
      <c r="D23" s="119">
        <f>D10+D13+D16+D19</f>
        <v>381518.30749999994</v>
      </c>
      <c r="E23" s="119">
        <f>E10+E13+E16+E19</f>
        <v>379908.98749999993</v>
      </c>
      <c r="F23" s="119">
        <f>F10+F13+F16+F19</f>
        <v>379908.98749999993</v>
      </c>
      <c r="G23" s="119">
        <f>G10+G13+G16+G19</f>
        <v>380845.84749999992</v>
      </c>
      <c r="H23" s="183">
        <f>H10+H13+H16+H19</f>
        <v>1522182.13</v>
      </c>
      <c r="I23" s="184" t="e">
        <f>I10+I13+I16+I19+#REF!+#REF!+#REF!+#REF!+#REF!+#REF!+#REF!+#REF!+#REF!+#REF!</f>
        <v>#REF!</v>
      </c>
      <c r="J23" s="109">
        <f>SUM(D23:G23)</f>
        <v>1522182.1299999997</v>
      </c>
    </row>
    <row r="24" spans="2:12" ht="13.5" thickBot="1" x14ac:dyDescent="0.25">
      <c r="B24" s="120"/>
      <c r="C24" s="121" t="s">
        <v>62</v>
      </c>
      <c r="D24" s="122">
        <f>D23/$H23</f>
        <v>0.25063906610176795</v>
      </c>
      <c r="E24" s="122">
        <f>E23/$H23</f>
        <v>0.24958182073783769</v>
      </c>
      <c r="F24" s="122">
        <f>F23/$H23</f>
        <v>0.24958182073783769</v>
      </c>
      <c r="G24" s="122">
        <f>G23/$H23</f>
        <v>0.25019729242255651</v>
      </c>
      <c r="H24" s="185">
        <f>SUM(D24:G24)</f>
        <v>0.99999999999999989</v>
      </c>
      <c r="I24" s="186"/>
      <c r="J24" s="123">
        <f>SUM(D24:G24)</f>
        <v>0.99999999999999989</v>
      </c>
    </row>
    <row r="25" spans="2:12" ht="13.5" thickBot="1" x14ac:dyDescent="0.25">
      <c r="B25" s="120"/>
      <c r="C25" s="121" t="s">
        <v>63</v>
      </c>
      <c r="D25" s="122">
        <f>D24</f>
        <v>0.25063906610176795</v>
      </c>
      <c r="E25" s="122">
        <f>E24+D25</f>
        <v>0.50022088683960564</v>
      </c>
      <c r="F25" s="122">
        <f t="shared" ref="F25:G25" si="0">F24+E25</f>
        <v>0.74980270757744338</v>
      </c>
      <c r="G25" s="122">
        <f t="shared" si="0"/>
        <v>0.99999999999999989</v>
      </c>
      <c r="H25" s="185">
        <f>H24</f>
        <v>0.99999999999999989</v>
      </c>
      <c r="I25" s="186"/>
    </row>
    <row r="27" spans="2:12" x14ac:dyDescent="0.2">
      <c r="C27" s="187">
        <f ca="1">TODAY()</f>
        <v>46094</v>
      </c>
      <c r="D27" s="187"/>
      <c r="E27" s="187"/>
      <c r="F27" s="187"/>
      <c r="G27" s="187"/>
      <c r="H27" s="187"/>
      <c r="I27" s="187"/>
    </row>
    <row r="28" spans="2:12" x14ac:dyDescent="0.2">
      <c r="D28" s="124"/>
      <c r="E28" s="124"/>
      <c r="F28" s="124"/>
    </row>
    <row r="32" spans="2:12" ht="12.75" customHeight="1" x14ac:dyDescent="0.2">
      <c r="L32" s="125"/>
    </row>
    <row r="33" spans="3:13" ht="12.75" customHeight="1" x14ac:dyDescent="0.2">
      <c r="L33" s="102"/>
      <c r="M33" s="102"/>
    </row>
    <row r="34" spans="3:13" x14ac:dyDescent="0.2">
      <c r="C34" s="143" t="s">
        <v>41</v>
      </c>
      <c r="D34" s="143"/>
      <c r="G34" s="105" t="s">
        <v>42</v>
      </c>
    </row>
    <row r="35" spans="3:13" ht="12.75" customHeight="1" x14ac:dyDescent="0.2">
      <c r="C35" s="136" t="s">
        <v>43</v>
      </c>
      <c r="D35" s="136"/>
      <c r="G35" s="98" t="s">
        <v>44</v>
      </c>
    </row>
  </sheetData>
  <mergeCells count="24">
    <mergeCell ref="H15:I15"/>
    <mergeCell ref="B2:I2"/>
    <mergeCell ref="E7:F7"/>
    <mergeCell ref="B8:B9"/>
    <mergeCell ref="C8:C9"/>
    <mergeCell ref="D8:G8"/>
    <mergeCell ref="H8:I9"/>
    <mergeCell ref="H10:I10"/>
    <mergeCell ref="H11:I11"/>
    <mergeCell ref="H12:I12"/>
    <mergeCell ref="H13:I13"/>
    <mergeCell ref="H14:I14"/>
    <mergeCell ref="C35:D35"/>
    <mergeCell ref="H16:I16"/>
    <mergeCell ref="H17:I17"/>
    <mergeCell ref="H18:I18"/>
    <mergeCell ref="H19:I19"/>
    <mergeCell ref="H20:I20"/>
    <mergeCell ref="H21:I21"/>
    <mergeCell ref="H23:I23"/>
    <mergeCell ref="H24:I24"/>
    <mergeCell ref="H25:I25"/>
    <mergeCell ref="C27:I27"/>
    <mergeCell ref="C34:D34"/>
  </mergeCells>
  <printOptions horizontalCentered="1"/>
  <pageMargins left="0.51181102362204722" right="0.51181102362204722" top="1.2598425196850394" bottom="0.35433070866141736" header="0.11811023622047245" footer="0.11811023622047245"/>
  <pageSetup paperSize="9" scale="73" fitToHeight="0" orientation="landscape" r:id="rId1"/>
  <headerFooter scaleWithDoc="0">
    <oddHeader>&amp;C&amp;G</oddHeader>
    <oddFooter>&amp;C&amp;8(54) 3273-1150. Rua Silva Jardim, 505 | Bairro Centro. CEP 95340-000 | contato@novabassano.rs.gov.br&amp;R&amp;8&amp;P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</vt:lpstr>
      <vt:lpstr>Cronograma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03</dc:creator>
  <cp:lastModifiedBy>Obras 03</cp:lastModifiedBy>
  <dcterms:created xsi:type="dcterms:W3CDTF">2026-02-26T18:44:30Z</dcterms:created>
  <dcterms:modified xsi:type="dcterms:W3CDTF">2026-03-13T19:11:14Z</dcterms:modified>
</cp:coreProperties>
</file>