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5\Recuperação de estradas vicinais\Trecho 01\"/>
    </mc:Choice>
  </mc:AlternateContent>
  <xr:revisionPtr revIDLastSave="0" documentId="8_{572E2347-9CDF-4381-9375-33C85B8B5CDA}" xr6:coauthVersionLast="47" xr6:coauthVersionMax="47" xr10:uidLastSave="{00000000-0000-0000-0000-000000000000}"/>
  <bookViews>
    <workbookView xWindow="-120" yWindow="-120" windowWidth="29040" windowHeight="15840" xr2:uid="{D8F70A43-C25C-4050-B880-ADD388636E61}"/>
  </bookViews>
  <sheets>
    <sheet name="Orçamento" sheetId="1" r:id="rId1"/>
  </sheets>
  <definedNames>
    <definedName name="_xlnm.Print_Area" localSheetId="0">Orçamento!$B$2:$R$32</definedName>
    <definedName name="_xlnm.Print_Titles" localSheetId="0">Orçamento!$8:$9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B28" i="1"/>
  <c r="Y19" i="1"/>
  <c r="W18" i="1"/>
  <c r="J17" i="1"/>
  <c r="M16" i="1"/>
  <c r="O16" i="1" s="1"/>
  <c r="Q16" i="1" s="1"/>
  <c r="M15" i="1"/>
  <c r="O15" i="1" s="1"/>
  <c r="Q15" i="1" s="1"/>
  <c r="L15" i="1"/>
  <c r="J14" i="1"/>
  <c r="M13" i="1"/>
  <c r="O13" i="1" s="1"/>
  <c r="Q13" i="1" s="1"/>
  <c r="A13" i="1"/>
  <c r="B13" i="1" s="1"/>
  <c r="M12" i="1"/>
  <c r="O12" i="1" s="1"/>
  <c r="Q12" i="1" s="1"/>
  <c r="B12" i="1"/>
  <c r="A12" i="1"/>
  <c r="Y10" i="1"/>
  <c r="F24" i="1"/>
  <c r="R5" i="1"/>
  <c r="F23" i="1"/>
  <c r="N17" i="1" l="1"/>
  <c r="R17" i="1"/>
  <c r="P17" i="1" s="1"/>
  <c r="R14" i="1"/>
  <c r="A14" i="1"/>
  <c r="M14" i="1"/>
  <c r="L13" i="1"/>
  <c r="J16" i="1"/>
  <c r="L17" i="1"/>
  <c r="J13" i="1"/>
  <c r="M17" i="1"/>
  <c r="O17" i="1" s="1"/>
  <c r="Q17" i="1" s="1"/>
  <c r="J12" i="1"/>
  <c r="L12" i="1"/>
  <c r="J15" i="1"/>
  <c r="L16" i="1"/>
  <c r="O14" i="1" l="1"/>
  <c r="L14" i="1"/>
  <c r="A15" i="1"/>
  <c r="B14" i="1"/>
  <c r="R12" i="1"/>
  <c r="N12" i="1"/>
  <c r="R15" i="1"/>
  <c r="P15" i="1" s="1"/>
  <c r="N15" i="1"/>
  <c r="N13" i="1"/>
  <c r="R13" i="1"/>
  <c r="P13" i="1" s="1"/>
  <c r="N16" i="1"/>
  <c r="R16" i="1"/>
  <c r="P16" i="1" s="1"/>
  <c r="Q14" i="1" l="1"/>
  <c r="N14" i="1"/>
  <c r="R18" i="1"/>
  <c r="P12" i="1"/>
  <c r="A16" i="1"/>
  <c r="B15" i="1"/>
  <c r="Q18" i="1" l="1"/>
  <c r="Q20" i="1" s="1"/>
  <c r="P14" i="1"/>
  <c r="B16" i="1"/>
  <c r="A17" i="1"/>
  <c r="B17" i="1" s="1"/>
  <c r="P18" i="1"/>
  <c r="P20" i="1" s="1"/>
  <c r="R20" i="1"/>
  <c r="J6" i="1" s="1"/>
  <c r="T12" i="1"/>
</calcChain>
</file>

<file path=xl/sharedStrings.xml><?xml version="1.0" encoding="utf-8"?>
<sst xmlns="http://schemas.openxmlformats.org/spreadsheetml/2006/main" count="86" uniqueCount="65">
  <si>
    <t>PLANILHA ORÇAMENTÁRIA</t>
  </si>
  <si>
    <t>Fonte</t>
  </si>
  <si>
    <t>Referência</t>
  </si>
  <si>
    <t>Data</t>
  </si>
  <si>
    <t>Obra/Serviço</t>
  </si>
  <si>
    <t>Recuperação de estradas vicinais. TRECHO 1 São Bernardo / Boa Fé / São Paulo (9,5km)</t>
  </si>
  <si>
    <t>Convênio</t>
  </si>
  <si>
    <t>FPE nº 263/2025, Processo Nº 25/1500-0002981-4</t>
  </si>
  <si>
    <t>Encargos:</t>
  </si>
  <si>
    <t>SINAPI</t>
  </si>
  <si>
    <t>Contratante</t>
  </si>
  <si>
    <t>Município de Nova Bassano</t>
  </si>
  <si>
    <t>Repasse</t>
  </si>
  <si>
    <t>Comp. aprox.(km):</t>
  </si>
  <si>
    <t>SICRO</t>
  </si>
  <si>
    <t>CEP</t>
  </si>
  <si>
    <t>95340-000</t>
  </si>
  <si>
    <t>Contrapartida</t>
  </si>
  <si>
    <t>BDI 1:</t>
  </si>
  <si>
    <t>BDI 2: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</si>
  <si>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</si>
  <si>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</si>
  <si>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</si>
  <si>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</si>
  <si>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</si>
  <si>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</si>
  <si>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</si>
  <si>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</si>
  <si>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</si>
  <si>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</si>
  <si>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</si>
  <si>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</si>
  <si>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</si>
  <si>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</si>
  <si>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não</t>
  </si>
  <si>
    <t>sim</t>
  </si>
  <si>
    <t>ESTRADA SÃO BERNARDO / BOA FÉ / SÃO PAULO (9,5 Km)</t>
  </si>
  <si>
    <t>Preço por km</t>
  </si>
  <si>
    <t>C</t>
  </si>
  <si>
    <t>COT. 1</t>
  </si>
  <si>
    <t>COTAÇÃO</t>
  </si>
  <si>
    <t>c</t>
  </si>
  <si>
    <t>COT. 2</t>
  </si>
  <si>
    <t>COT. 3</t>
  </si>
  <si>
    <t>COT. 4</t>
  </si>
  <si>
    <t>Sub-total</t>
  </si>
  <si>
    <t>cotação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</si>
  <si>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</si>
  <si>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</si>
  <si>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</si>
  <si>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Pâmela Hentz Cappellari</t>
  </si>
  <si>
    <t>João Paulo Maroso</t>
  </si>
  <si>
    <t>Eng.ª Civil   CREA-RS231775</t>
  </si>
  <si>
    <t>Prefeito Municipal</t>
  </si>
  <si>
    <t>05/2025</t>
  </si>
  <si>
    <t>10/06/2025</t>
  </si>
  <si>
    <t>ENGENHEIRO CIVIL DE OBRA JUNIOR COM ENCARGOS COMPLEMENTARES</t>
  </si>
  <si>
    <t>H</t>
  </si>
  <si>
    <t>FORNECIMENTO E INSTALAÇÃO DE PLACA DE OBRA COM CHAPA GALVANIZADA E ESTRUTURA DE MADEIRA. AF_03/2022_PS</t>
  </si>
  <si>
    <t>M2</t>
  </si>
  <si>
    <t>BRITA Nº 2 - FORNECIMENTO, TRANSPORTE E ENTREGA NO LOCAL DA OBRA</t>
  </si>
  <si>
    <t>TON</t>
  </si>
  <si>
    <t xml:space="preserve">ESCAVADEIRA HIDRÁULICA 22 TON </t>
  </si>
  <si>
    <t>RETROESCAVADEIRA</t>
  </si>
  <si>
    <t>CAMINHÃO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</si>
</sst>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;;;"/>
    <numFmt numFmtId="165" formatCode="_(&quot;R$ &quot;* #,##0.00_);_(&quot;R$ &quot;* \(#,##0.00\);_(&quot;R$ &quot;* &quot;-&quot;??_);_(@_)"/>
    <numFmt numFmtId="166" formatCode="_(* #,##0.00_);_(* \(#,##0.00\);_(* \-??_);_(@_)"/>
    <numFmt numFmtId="167" formatCode="&quot;Nova Bassano,&quot;\ dd\ &quot;de&quot;\ mmmm\ &quot;de&quot;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ill="0" applyBorder="0" applyAlignment="0" applyProtection="0"/>
  </cellStyleXfs>
  <cellXfs count="12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left" vertical="center"/>
    </xf>
    <xf numFmtId="17" fontId="0" fillId="0" borderId="0" xfId="0" applyNumberFormat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 vertical="center"/>
    </xf>
    <xf numFmtId="165" fontId="1" fillId="0" borderId="0" xfId="2" applyFill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6" fontId="0" fillId="0" borderId="7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0" fontId="1" fillId="0" borderId="7" xfId="3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4" fontId="1" fillId="0" borderId="16" xfId="2" applyNumberFormat="1" applyFill="1" applyBorder="1" applyAlignment="1">
      <alignment horizontal="right" vertical="center"/>
    </xf>
    <xf numFmtId="165" fontId="1" fillId="0" borderId="16" xfId="2" applyFill="1" applyBorder="1" applyAlignment="1">
      <alignment horizontal="right" vertical="center"/>
    </xf>
    <xf numFmtId="165" fontId="1" fillId="0" borderId="30" xfId="2" applyFill="1" applyBorder="1" applyAlignment="1">
      <alignment horizontal="right" vertical="center"/>
    </xf>
    <xf numFmtId="0" fontId="5" fillId="3" borderId="2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4" fontId="1" fillId="0" borderId="28" xfId="2" applyNumberFormat="1" applyFill="1" applyBorder="1" applyAlignment="1">
      <alignment horizontal="right" vertical="center"/>
    </xf>
    <xf numFmtId="165" fontId="1" fillId="0" borderId="28" xfId="2" applyFill="1" applyBorder="1" applyAlignment="1">
      <alignment horizontal="right" vertical="center"/>
    </xf>
    <xf numFmtId="165" fontId="1" fillId="0" borderId="31" xfId="2" applyFill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0" fontId="3" fillId="3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" fontId="0" fillId="0" borderId="28" xfId="2" applyNumberFormat="1" applyFont="1" applyFill="1" applyBorder="1" applyAlignment="1">
      <alignment horizontal="right" vertical="center"/>
    </xf>
    <xf numFmtId="165" fontId="1" fillId="0" borderId="16" xfId="4" applyFill="1" applyBorder="1" applyAlignment="1" applyProtection="1">
      <alignment horizontal="right" vertical="center"/>
    </xf>
    <xf numFmtId="10" fontId="1" fillId="0" borderId="16" xfId="3" applyNumberFormat="1" applyFill="1" applyBorder="1" applyAlignment="1" applyProtection="1">
      <alignment horizontal="right" vertical="center"/>
    </xf>
    <xf numFmtId="165" fontId="1" fillId="0" borderId="16" xfId="2" applyBorder="1" applyAlignment="1">
      <alignment horizontal="right" vertical="center"/>
    </xf>
    <xf numFmtId="165" fontId="1" fillId="0" borderId="28" xfId="4" applyBorder="1" applyAlignment="1" applyProtection="1">
      <alignment horizontal="center" vertical="center"/>
    </xf>
    <xf numFmtId="165" fontId="1" fillId="0" borderId="30" xfId="4" applyFill="1" applyBorder="1" applyAlignment="1" applyProtection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165" fontId="6" fillId="0" borderId="34" xfId="2" applyFont="1" applyFill="1" applyBorder="1" applyAlignment="1">
      <alignment horizontal="right" vertical="center"/>
    </xf>
    <xf numFmtId="165" fontId="6" fillId="0" borderId="28" xfId="2" applyFont="1" applyFill="1" applyBorder="1" applyAlignment="1">
      <alignment horizontal="right" vertical="center"/>
    </xf>
    <xf numFmtId="165" fontId="6" fillId="0" borderId="36" xfId="2" applyFont="1" applyFill="1" applyBorder="1" applyAlignment="1">
      <alignment horizontal="right" vertical="center"/>
    </xf>
    <xf numFmtId="0" fontId="3" fillId="0" borderId="28" xfId="0" applyFont="1" applyBorder="1" applyAlignment="1">
      <alignment horizontal="left" vertical="center" wrapText="1"/>
    </xf>
    <xf numFmtId="49" fontId="5" fillId="0" borderId="37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5" fontId="1" fillId="0" borderId="24" xfId="2" applyFill="1" applyBorder="1" applyAlignment="1">
      <alignment horizontal="right" vertical="center"/>
    </xf>
    <xf numFmtId="165" fontId="6" fillId="0" borderId="23" xfId="2" applyFont="1" applyFill="1" applyBorder="1" applyAlignment="1">
      <alignment horizontal="right" vertical="center"/>
    </xf>
    <xf numFmtId="165" fontId="6" fillId="0" borderId="11" xfId="2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Moeda" xfId="2" builtinId="4"/>
    <cellStyle name="Moeda 2" xfId="4" xr:uid="{E573EC47-FC67-4071-9BF3-D54D2FCECCB4}"/>
    <cellStyle name="Normal" xfId="0" builtinId="0"/>
    <cellStyle name="Porcentagem" xfId="3" builtinId="5"/>
    <cellStyle name="Vírgula" xfId="1" builtinId="3"/>
  </cellStyles>
  <dxfs count="5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44</xdr:row>
      <xdr:rowOff>137532</xdr:rowOff>
    </xdr:from>
    <xdr:to>
      <xdr:col>10</xdr:col>
      <xdr:colOff>647700</xdr:colOff>
      <xdr:row>63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CA1025-6816-4F79-AB7E-92CA7A4B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8138532"/>
          <a:ext cx="6724650" cy="3062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570514</xdr:colOff>
      <xdr:row>42</xdr:row>
      <xdr:rowOff>112109</xdr:rowOff>
    </xdr:from>
    <xdr:to>
      <xdr:col>17</xdr:col>
      <xdr:colOff>901589</xdr:colOff>
      <xdr:row>48</xdr:row>
      <xdr:rowOff>76034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15A689-2784-4DDB-A104-AADA58B5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6189" y="7789259"/>
          <a:ext cx="1550275" cy="935475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123824</xdr:colOff>
      <xdr:row>52</xdr:row>
      <xdr:rowOff>25746</xdr:rowOff>
    </xdr:from>
    <xdr:to>
      <xdr:col>15</xdr:col>
      <xdr:colOff>838199</xdr:colOff>
      <xdr:row>62</xdr:row>
      <xdr:rowOff>114299</xdr:rowOff>
    </xdr:to>
    <xdr:pic>
      <xdr:nvPicPr>
        <xdr:cNvPr id="4" name="Imagem 3" descr="Ideal Ferros: Peso do vergalhão 3/8&quot; 5/16&quot; 1/2&quot; e 1/4&quot;">
          <a:extLst>
            <a:ext uri="{FF2B5EF4-FFF2-40B4-BE49-F238E27FC236}">
              <a16:creationId xmlns:a16="http://schemas.microsoft.com/office/drawing/2014/main" id="{4BB3AFB1-2F0B-4107-9419-F3A35B8F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799" y="9322146"/>
          <a:ext cx="3571875" cy="1707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6912-4A16-4E3D-92C7-06C371996433}">
  <sheetPr>
    <outlinePr summaryBelow="0"/>
    <pageSetUpPr fitToPage="1"/>
  </sheetPr>
  <dimension ref="A1:AA54"/>
  <sheetViews>
    <sheetView tabSelected="1" topLeftCell="B1" zoomScaleNormal="100" workbookViewId="0">
      <selection activeCell="I29" sqref="I29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3" customWidth="1"/>
    <col min="4" max="4" width="9.140625" style="4" customWidth="1"/>
    <col min="5" max="5" width="12.85546875" style="4" customWidth="1"/>
    <col min="6" max="6" width="42.28515625" style="2" customWidth="1"/>
    <col min="7" max="7" width="9.140625" style="4"/>
    <col min="8" max="8" width="14.28515625" style="2" customWidth="1"/>
    <col min="9" max="9" width="14" style="2" customWidth="1"/>
    <col min="10" max="10" width="15.28515625" style="2" customWidth="1" outlineLevel="1"/>
    <col min="11" max="14" width="14" style="2" customWidth="1" outlineLevel="1"/>
    <col min="15" max="15" width="14.85546875" style="2" customWidth="1" outlineLevel="1"/>
    <col min="16" max="17" width="18.28515625" style="2" customWidth="1" outlineLevel="1"/>
    <col min="18" max="18" width="18.28515625" style="2" customWidth="1"/>
    <col min="19" max="19" width="9.140625" style="2"/>
    <col min="20" max="20" width="13.28515625" style="2" customWidth="1"/>
    <col min="21" max="21" width="14.5703125" style="3" customWidth="1"/>
    <col min="22" max="22" width="13.28515625" style="3" customWidth="1"/>
    <col min="23" max="23" width="12.5703125" style="3" customWidth="1"/>
    <col min="24" max="24" width="12.140625" style="2" customWidth="1"/>
    <col min="25" max="261" width="9.140625" style="2"/>
    <col min="262" max="262" width="15.28515625" style="2" customWidth="1"/>
    <col min="263" max="263" width="42.28515625" style="2" customWidth="1"/>
    <col min="264" max="264" width="9.140625" style="2"/>
    <col min="265" max="265" width="14.28515625" style="2" customWidth="1"/>
    <col min="266" max="270" width="14" style="2" customWidth="1"/>
    <col min="271" max="271" width="18.28515625" style="2" customWidth="1"/>
    <col min="272" max="272" width="20.85546875" style="2" customWidth="1"/>
    <col min="273" max="273" width="17.85546875" style="2" customWidth="1"/>
    <col min="274" max="517" width="9.140625" style="2"/>
    <col min="518" max="518" width="15.28515625" style="2" customWidth="1"/>
    <col min="519" max="519" width="42.28515625" style="2" customWidth="1"/>
    <col min="520" max="520" width="9.140625" style="2"/>
    <col min="521" max="521" width="14.28515625" style="2" customWidth="1"/>
    <col min="522" max="526" width="14" style="2" customWidth="1"/>
    <col min="527" max="527" width="18.28515625" style="2" customWidth="1"/>
    <col min="528" max="528" width="20.85546875" style="2" customWidth="1"/>
    <col min="529" max="529" width="17.85546875" style="2" customWidth="1"/>
    <col min="530" max="773" width="9.140625" style="2"/>
    <col min="774" max="774" width="15.28515625" style="2" customWidth="1"/>
    <col min="775" max="775" width="42.28515625" style="2" customWidth="1"/>
    <col min="776" max="776" width="9.140625" style="2"/>
    <col min="777" max="777" width="14.28515625" style="2" customWidth="1"/>
    <col min="778" max="782" width="14" style="2" customWidth="1"/>
    <col min="783" max="783" width="18.28515625" style="2" customWidth="1"/>
    <col min="784" max="784" width="20.85546875" style="2" customWidth="1"/>
    <col min="785" max="785" width="17.85546875" style="2" customWidth="1"/>
    <col min="786" max="1029" width="9.140625" style="2"/>
    <col min="1030" max="1030" width="15.28515625" style="2" customWidth="1"/>
    <col min="1031" max="1031" width="42.28515625" style="2" customWidth="1"/>
    <col min="1032" max="1032" width="9.140625" style="2"/>
    <col min="1033" max="1033" width="14.28515625" style="2" customWidth="1"/>
    <col min="1034" max="1038" width="14" style="2" customWidth="1"/>
    <col min="1039" max="1039" width="18.28515625" style="2" customWidth="1"/>
    <col min="1040" max="1040" width="20.85546875" style="2" customWidth="1"/>
    <col min="1041" max="1041" width="17.85546875" style="2" customWidth="1"/>
    <col min="1042" max="1285" width="9.140625" style="2"/>
    <col min="1286" max="1286" width="15.28515625" style="2" customWidth="1"/>
    <col min="1287" max="1287" width="42.28515625" style="2" customWidth="1"/>
    <col min="1288" max="1288" width="9.140625" style="2"/>
    <col min="1289" max="1289" width="14.28515625" style="2" customWidth="1"/>
    <col min="1290" max="1294" width="14" style="2" customWidth="1"/>
    <col min="1295" max="1295" width="18.28515625" style="2" customWidth="1"/>
    <col min="1296" max="1296" width="20.85546875" style="2" customWidth="1"/>
    <col min="1297" max="1297" width="17.85546875" style="2" customWidth="1"/>
    <col min="1298" max="1541" width="9.140625" style="2"/>
    <col min="1542" max="1542" width="15.28515625" style="2" customWidth="1"/>
    <col min="1543" max="1543" width="42.28515625" style="2" customWidth="1"/>
    <col min="1544" max="1544" width="9.140625" style="2"/>
    <col min="1545" max="1545" width="14.28515625" style="2" customWidth="1"/>
    <col min="1546" max="1550" width="14" style="2" customWidth="1"/>
    <col min="1551" max="1551" width="18.28515625" style="2" customWidth="1"/>
    <col min="1552" max="1552" width="20.85546875" style="2" customWidth="1"/>
    <col min="1553" max="1553" width="17.85546875" style="2" customWidth="1"/>
    <col min="1554" max="1797" width="9.140625" style="2"/>
    <col min="1798" max="1798" width="15.28515625" style="2" customWidth="1"/>
    <col min="1799" max="1799" width="42.28515625" style="2" customWidth="1"/>
    <col min="1800" max="1800" width="9.140625" style="2"/>
    <col min="1801" max="1801" width="14.28515625" style="2" customWidth="1"/>
    <col min="1802" max="1806" width="14" style="2" customWidth="1"/>
    <col min="1807" max="1807" width="18.28515625" style="2" customWidth="1"/>
    <col min="1808" max="1808" width="20.85546875" style="2" customWidth="1"/>
    <col min="1809" max="1809" width="17.85546875" style="2" customWidth="1"/>
    <col min="1810" max="2053" width="9.140625" style="2"/>
    <col min="2054" max="2054" width="15.28515625" style="2" customWidth="1"/>
    <col min="2055" max="2055" width="42.28515625" style="2" customWidth="1"/>
    <col min="2056" max="2056" width="9.140625" style="2"/>
    <col min="2057" max="2057" width="14.28515625" style="2" customWidth="1"/>
    <col min="2058" max="2062" width="14" style="2" customWidth="1"/>
    <col min="2063" max="2063" width="18.28515625" style="2" customWidth="1"/>
    <col min="2064" max="2064" width="20.85546875" style="2" customWidth="1"/>
    <col min="2065" max="2065" width="17.85546875" style="2" customWidth="1"/>
    <col min="2066" max="2309" width="9.140625" style="2"/>
    <col min="2310" max="2310" width="15.28515625" style="2" customWidth="1"/>
    <col min="2311" max="2311" width="42.28515625" style="2" customWidth="1"/>
    <col min="2312" max="2312" width="9.140625" style="2"/>
    <col min="2313" max="2313" width="14.28515625" style="2" customWidth="1"/>
    <col min="2314" max="2318" width="14" style="2" customWidth="1"/>
    <col min="2319" max="2319" width="18.28515625" style="2" customWidth="1"/>
    <col min="2320" max="2320" width="20.85546875" style="2" customWidth="1"/>
    <col min="2321" max="2321" width="17.85546875" style="2" customWidth="1"/>
    <col min="2322" max="2565" width="9.140625" style="2"/>
    <col min="2566" max="2566" width="15.28515625" style="2" customWidth="1"/>
    <col min="2567" max="2567" width="42.28515625" style="2" customWidth="1"/>
    <col min="2568" max="2568" width="9.140625" style="2"/>
    <col min="2569" max="2569" width="14.28515625" style="2" customWidth="1"/>
    <col min="2570" max="2574" width="14" style="2" customWidth="1"/>
    <col min="2575" max="2575" width="18.28515625" style="2" customWidth="1"/>
    <col min="2576" max="2576" width="20.85546875" style="2" customWidth="1"/>
    <col min="2577" max="2577" width="17.85546875" style="2" customWidth="1"/>
    <col min="2578" max="2821" width="9.140625" style="2"/>
    <col min="2822" max="2822" width="15.28515625" style="2" customWidth="1"/>
    <col min="2823" max="2823" width="42.28515625" style="2" customWidth="1"/>
    <col min="2824" max="2824" width="9.140625" style="2"/>
    <col min="2825" max="2825" width="14.28515625" style="2" customWidth="1"/>
    <col min="2826" max="2830" width="14" style="2" customWidth="1"/>
    <col min="2831" max="2831" width="18.28515625" style="2" customWidth="1"/>
    <col min="2832" max="2832" width="20.85546875" style="2" customWidth="1"/>
    <col min="2833" max="2833" width="17.85546875" style="2" customWidth="1"/>
    <col min="2834" max="3077" width="9.140625" style="2"/>
    <col min="3078" max="3078" width="15.28515625" style="2" customWidth="1"/>
    <col min="3079" max="3079" width="42.28515625" style="2" customWidth="1"/>
    <col min="3080" max="3080" width="9.140625" style="2"/>
    <col min="3081" max="3081" width="14.28515625" style="2" customWidth="1"/>
    <col min="3082" max="3086" width="14" style="2" customWidth="1"/>
    <col min="3087" max="3087" width="18.28515625" style="2" customWidth="1"/>
    <col min="3088" max="3088" width="20.85546875" style="2" customWidth="1"/>
    <col min="3089" max="3089" width="17.85546875" style="2" customWidth="1"/>
    <col min="3090" max="3333" width="9.140625" style="2"/>
    <col min="3334" max="3334" width="15.28515625" style="2" customWidth="1"/>
    <col min="3335" max="3335" width="42.28515625" style="2" customWidth="1"/>
    <col min="3336" max="3336" width="9.140625" style="2"/>
    <col min="3337" max="3337" width="14.28515625" style="2" customWidth="1"/>
    <col min="3338" max="3342" width="14" style="2" customWidth="1"/>
    <col min="3343" max="3343" width="18.28515625" style="2" customWidth="1"/>
    <col min="3344" max="3344" width="20.85546875" style="2" customWidth="1"/>
    <col min="3345" max="3345" width="17.85546875" style="2" customWidth="1"/>
    <col min="3346" max="3589" width="9.140625" style="2"/>
    <col min="3590" max="3590" width="15.28515625" style="2" customWidth="1"/>
    <col min="3591" max="3591" width="42.28515625" style="2" customWidth="1"/>
    <col min="3592" max="3592" width="9.140625" style="2"/>
    <col min="3593" max="3593" width="14.28515625" style="2" customWidth="1"/>
    <col min="3594" max="3598" width="14" style="2" customWidth="1"/>
    <col min="3599" max="3599" width="18.28515625" style="2" customWidth="1"/>
    <col min="3600" max="3600" width="20.85546875" style="2" customWidth="1"/>
    <col min="3601" max="3601" width="17.85546875" style="2" customWidth="1"/>
    <col min="3602" max="3845" width="9.140625" style="2"/>
    <col min="3846" max="3846" width="15.28515625" style="2" customWidth="1"/>
    <col min="3847" max="3847" width="42.28515625" style="2" customWidth="1"/>
    <col min="3848" max="3848" width="9.140625" style="2"/>
    <col min="3849" max="3849" width="14.28515625" style="2" customWidth="1"/>
    <col min="3850" max="3854" width="14" style="2" customWidth="1"/>
    <col min="3855" max="3855" width="18.28515625" style="2" customWidth="1"/>
    <col min="3856" max="3856" width="20.85546875" style="2" customWidth="1"/>
    <col min="3857" max="3857" width="17.85546875" style="2" customWidth="1"/>
    <col min="3858" max="4101" width="9.140625" style="2"/>
    <col min="4102" max="4102" width="15.28515625" style="2" customWidth="1"/>
    <col min="4103" max="4103" width="42.28515625" style="2" customWidth="1"/>
    <col min="4104" max="4104" width="9.140625" style="2"/>
    <col min="4105" max="4105" width="14.28515625" style="2" customWidth="1"/>
    <col min="4106" max="4110" width="14" style="2" customWidth="1"/>
    <col min="4111" max="4111" width="18.28515625" style="2" customWidth="1"/>
    <col min="4112" max="4112" width="20.85546875" style="2" customWidth="1"/>
    <col min="4113" max="4113" width="17.85546875" style="2" customWidth="1"/>
    <col min="4114" max="4357" width="9.140625" style="2"/>
    <col min="4358" max="4358" width="15.28515625" style="2" customWidth="1"/>
    <col min="4359" max="4359" width="42.28515625" style="2" customWidth="1"/>
    <col min="4360" max="4360" width="9.140625" style="2"/>
    <col min="4361" max="4361" width="14.28515625" style="2" customWidth="1"/>
    <col min="4362" max="4366" width="14" style="2" customWidth="1"/>
    <col min="4367" max="4367" width="18.28515625" style="2" customWidth="1"/>
    <col min="4368" max="4368" width="20.85546875" style="2" customWidth="1"/>
    <col min="4369" max="4369" width="17.85546875" style="2" customWidth="1"/>
    <col min="4370" max="4613" width="9.140625" style="2"/>
    <col min="4614" max="4614" width="15.28515625" style="2" customWidth="1"/>
    <col min="4615" max="4615" width="42.28515625" style="2" customWidth="1"/>
    <col min="4616" max="4616" width="9.140625" style="2"/>
    <col min="4617" max="4617" width="14.28515625" style="2" customWidth="1"/>
    <col min="4618" max="4622" width="14" style="2" customWidth="1"/>
    <col min="4623" max="4623" width="18.28515625" style="2" customWidth="1"/>
    <col min="4624" max="4624" width="20.85546875" style="2" customWidth="1"/>
    <col min="4625" max="4625" width="17.85546875" style="2" customWidth="1"/>
    <col min="4626" max="4869" width="9.140625" style="2"/>
    <col min="4870" max="4870" width="15.28515625" style="2" customWidth="1"/>
    <col min="4871" max="4871" width="42.28515625" style="2" customWidth="1"/>
    <col min="4872" max="4872" width="9.140625" style="2"/>
    <col min="4873" max="4873" width="14.28515625" style="2" customWidth="1"/>
    <col min="4874" max="4878" width="14" style="2" customWidth="1"/>
    <col min="4879" max="4879" width="18.28515625" style="2" customWidth="1"/>
    <col min="4880" max="4880" width="20.85546875" style="2" customWidth="1"/>
    <col min="4881" max="4881" width="17.85546875" style="2" customWidth="1"/>
    <col min="4882" max="5125" width="9.140625" style="2"/>
    <col min="5126" max="5126" width="15.28515625" style="2" customWidth="1"/>
    <col min="5127" max="5127" width="42.28515625" style="2" customWidth="1"/>
    <col min="5128" max="5128" width="9.140625" style="2"/>
    <col min="5129" max="5129" width="14.28515625" style="2" customWidth="1"/>
    <col min="5130" max="5134" width="14" style="2" customWidth="1"/>
    <col min="5135" max="5135" width="18.28515625" style="2" customWidth="1"/>
    <col min="5136" max="5136" width="20.85546875" style="2" customWidth="1"/>
    <col min="5137" max="5137" width="17.85546875" style="2" customWidth="1"/>
    <col min="5138" max="5381" width="9.140625" style="2"/>
    <col min="5382" max="5382" width="15.28515625" style="2" customWidth="1"/>
    <col min="5383" max="5383" width="42.28515625" style="2" customWidth="1"/>
    <col min="5384" max="5384" width="9.140625" style="2"/>
    <col min="5385" max="5385" width="14.28515625" style="2" customWidth="1"/>
    <col min="5386" max="5390" width="14" style="2" customWidth="1"/>
    <col min="5391" max="5391" width="18.28515625" style="2" customWidth="1"/>
    <col min="5392" max="5392" width="20.85546875" style="2" customWidth="1"/>
    <col min="5393" max="5393" width="17.85546875" style="2" customWidth="1"/>
    <col min="5394" max="5637" width="9.140625" style="2"/>
    <col min="5638" max="5638" width="15.28515625" style="2" customWidth="1"/>
    <col min="5639" max="5639" width="42.28515625" style="2" customWidth="1"/>
    <col min="5640" max="5640" width="9.140625" style="2"/>
    <col min="5641" max="5641" width="14.28515625" style="2" customWidth="1"/>
    <col min="5642" max="5646" width="14" style="2" customWidth="1"/>
    <col min="5647" max="5647" width="18.28515625" style="2" customWidth="1"/>
    <col min="5648" max="5648" width="20.85546875" style="2" customWidth="1"/>
    <col min="5649" max="5649" width="17.85546875" style="2" customWidth="1"/>
    <col min="5650" max="5893" width="9.140625" style="2"/>
    <col min="5894" max="5894" width="15.28515625" style="2" customWidth="1"/>
    <col min="5895" max="5895" width="42.28515625" style="2" customWidth="1"/>
    <col min="5896" max="5896" width="9.140625" style="2"/>
    <col min="5897" max="5897" width="14.28515625" style="2" customWidth="1"/>
    <col min="5898" max="5902" width="14" style="2" customWidth="1"/>
    <col min="5903" max="5903" width="18.28515625" style="2" customWidth="1"/>
    <col min="5904" max="5904" width="20.85546875" style="2" customWidth="1"/>
    <col min="5905" max="5905" width="17.85546875" style="2" customWidth="1"/>
    <col min="5906" max="6149" width="9.140625" style="2"/>
    <col min="6150" max="6150" width="15.28515625" style="2" customWidth="1"/>
    <col min="6151" max="6151" width="42.28515625" style="2" customWidth="1"/>
    <col min="6152" max="6152" width="9.140625" style="2"/>
    <col min="6153" max="6153" width="14.28515625" style="2" customWidth="1"/>
    <col min="6154" max="6158" width="14" style="2" customWidth="1"/>
    <col min="6159" max="6159" width="18.28515625" style="2" customWidth="1"/>
    <col min="6160" max="6160" width="20.85546875" style="2" customWidth="1"/>
    <col min="6161" max="6161" width="17.85546875" style="2" customWidth="1"/>
    <col min="6162" max="6405" width="9.140625" style="2"/>
    <col min="6406" max="6406" width="15.28515625" style="2" customWidth="1"/>
    <col min="6407" max="6407" width="42.28515625" style="2" customWidth="1"/>
    <col min="6408" max="6408" width="9.140625" style="2"/>
    <col min="6409" max="6409" width="14.28515625" style="2" customWidth="1"/>
    <col min="6410" max="6414" width="14" style="2" customWidth="1"/>
    <col min="6415" max="6415" width="18.28515625" style="2" customWidth="1"/>
    <col min="6416" max="6416" width="20.85546875" style="2" customWidth="1"/>
    <col min="6417" max="6417" width="17.85546875" style="2" customWidth="1"/>
    <col min="6418" max="6661" width="9.140625" style="2"/>
    <col min="6662" max="6662" width="15.28515625" style="2" customWidth="1"/>
    <col min="6663" max="6663" width="42.28515625" style="2" customWidth="1"/>
    <col min="6664" max="6664" width="9.140625" style="2"/>
    <col min="6665" max="6665" width="14.28515625" style="2" customWidth="1"/>
    <col min="6666" max="6670" width="14" style="2" customWidth="1"/>
    <col min="6671" max="6671" width="18.28515625" style="2" customWidth="1"/>
    <col min="6672" max="6672" width="20.85546875" style="2" customWidth="1"/>
    <col min="6673" max="6673" width="17.85546875" style="2" customWidth="1"/>
    <col min="6674" max="6917" width="9.140625" style="2"/>
    <col min="6918" max="6918" width="15.28515625" style="2" customWidth="1"/>
    <col min="6919" max="6919" width="42.28515625" style="2" customWidth="1"/>
    <col min="6920" max="6920" width="9.140625" style="2"/>
    <col min="6921" max="6921" width="14.28515625" style="2" customWidth="1"/>
    <col min="6922" max="6926" width="14" style="2" customWidth="1"/>
    <col min="6927" max="6927" width="18.28515625" style="2" customWidth="1"/>
    <col min="6928" max="6928" width="20.85546875" style="2" customWidth="1"/>
    <col min="6929" max="6929" width="17.85546875" style="2" customWidth="1"/>
    <col min="6930" max="7173" width="9.140625" style="2"/>
    <col min="7174" max="7174" width="15.28515625" style="2" customWidth="1"/>
    <col min="7175" max="7175" width="42.28515625" style="2" customWidth="1"/>
    <col min="7176" max="7176" width="9.140625" style="2"/>
    <col min="7177" max="7177" width="14.28515625" style="2" customWidth="1"/>
    <col min="7178" max="7182" width="14" style="2" customWidth="1"/>
    <col min="7183" max="7183" width="18.28515625" style="2" customWidth="1"/>
    <col min="7184" max="7184" width="20.85546875" style="2" customWidth="1"/>
    <col min="7185" max="7185" width="17.85546875" style="2" customWidth="1"/>
    <col min="7186" max="7429" width="9.140625" style="2"/>
    <col min="7430" max="7430" width="15.28515625" style="2" customWidth="1"/>
    <col min="7431" max="7431" width="42.28515625" style="2" customWidth="1"/>
    <col min="7432" max="7432" width="9.140625" style="2"/>
    <col min="7433" max="7433" width="14.28515625" style="2" customWidth="1"/>
    <col min="7434" max="7438" width="14" style="2" customWidth="1"/>
    <col min="7439" max="7439" width="18.28515625" style="2" customWidth="1"/>
    <col min="7440" max="7440" width="20.85546875" style="2" customWidth="1"/>
    <col min="7441" max="7441" width="17.85546875" style="2" customWidth="1"/>
    <col min="7442" max="7685" width="9.140625" style="2"/>
    <col min="7686" max="7686" width="15.28515625" style="2" customWidth="1"/>
    <col min="7687" max="7687" width="42.28515625" style="2" customWidth="1"/>
    <col min="7688" max="7688" width="9.140625" style="2"/>
    <col min="7689" max="7689" width="14.28515625" style="2" customWidth="1"/>
    <col min="7690" max="7694" width="14" style="2" customWidth="1"/>
    <col min="7695" max="7695" width="18.28515625" style="2" customWidth="1"/>
    <col min="7696" max="7696" width="20.85546875" style="2" customWidth="1"/>
    <col min="7697" max="7697" width="17.85546875" style="2" customWidth="1"/>
    <col min="7698" max="7941" width="9.140625" style="2"/>
    <col min="7942" max="7942" width="15.28515625" style="2" customWidth="1"/>
    <col min="7943" max="7943" width="42.28515625" style="2" customWidth="1"/>
    <col min="7944" max="7944" width="9.140625" style="2"/>
    <col min="7945" max="7945" width="14.28515625" style="2" customWidth="1"/>
    <col min="7946" max="7950" width="14" style="2" customWidth="1"/>
    <col min="7951" max="7951" width="18.28515625" style="2" customWidth="1"/>
    <col min="7952" max="7952" width="20.85546875" style="2" customWidth="1"/>
    <col min="7953" max="7953" width="17.85546875" style="2" customWidth="1"/>
    <col min="7954" max="8197" width="9.140625" style="2"/>
    <col min="8198" max="8198" width="15.28515625" style="2" customWidth="1"/>
    <col min="8199" max="8199" width="42.28515625" style="2" customWidth="1"/>
    <col min="8200" max="8200" width="9.140625" style="2"/>
    <col min="8201" max="8201" width="14.28515625" style="2" customWidth="1"/>
    <col min="8202" max="8206" width="14" style="2" customWidth="1"/>
    <col min="8207" max="8207" width="18.28515625" style="2" customWidth="1"/>
    <col min="8208" max="8208" width="20.85546875" style="2" customWidth="1"/>
    <col min="8209" max="8209" width="17.85546875" style="2" customWidth="1"/>
    <col min="8210" max="8453" width="9.140625" style="2"/>
    <col min="8454" max="8454" width="15.28515625" style="2" customWidth="1"/>
    <col min="8455" max="8455" width="42.28515625" style="2" customWidth="1"/>
    <col min="8456" max="8456" width="9.140625" style="2"/>
    <col min="8457" max="8457" width="14.28515625" style="2" customWidth="1"/>
    <col min="8458" max="8462" width="14" style="2" customWidth="1"/>
    <col min="8463" max="8463" width="18.28515625" style="2" customWidth="1"/>
    <col min="8464" max="8464" width="20.85546875" style="2" customWidth="1"/>
    <col min="8465" max="8465" width="17.85546875" style="2" customWidth="1"/>
    <col min="8466" max="8709" width="9.140625" style="2"/>
    <col min="8710" max="8710" width="15.28515625" style="2" customWidth="1"/>
    <col min="8711" max="8711" width="42.28515625" style="2" customWidth="1"/>
    <col min="8712" max="8712" width="9.140625" style="2"/>
    <col min="8713" max="8713" width="14.28515625" style="2" customWidth="1"/>
    <col min="8714" max="8718" width="14" style="2" customWidth="1"/>
    <col min="8719" max="8719" width="18.28515625" style="2" customWidth="1"/>
    <col min="8720" max="8720" width="20.85546875" style="2" customWidth="1"/>
    <col min="8721" max="8721" width="17.85546875" style="2" customWidth="1"/>
    <col min="8722" max="8965" width="9.140625" style="2"/>
    <col min="8966" max="8966" width="15.28515625" style="2" customWidth="1"/>
    <col min="8967" max="8967" width="42.28515625" style="2" customWidth="1"/>
    <col min="8968" max="8968" width="9.140625" style="2"/>
    <col min="8969" max="8969" width="14.28515625" style="2" customWidth="1"/>
    <col min="8970" max="8974" width="14" style="2" customWidth="1"/>
    <col min="8975" max="8975" width="18.28515625" style="2" customWidth="1"/>
    <col min="8976" max="8976" width="20.85546875" style="2" customWidth="1"/>
    <col min="8977" max="8977" width="17.85546875" style="2" customWidth="1"/>
    <col min="8978" max="9221" width="9.140625" style="2"/>
    <col min="9222" max="9222" width="15.28515625" style="2" customWidth="1"/>
    <col min="9223" max="9223" width="42.28515625" style="2" customWidth="1"/>
    <col min="9224" max="9224" width="9.140625" style="2"/>
    <col min="9225" max="9225" width="14.28515625" style="2" customWidth="1"/>
    <col min="9226" max="9230" width="14" style="2" customWidth="1"/>
    <col min="9231" max="9231" width="18.28515625" style="2" customWidth="1"/>
    <col min="9232" max="9232" width="20.85546875" style="2" customWidth="1"/>
    <col min="9233" max="9233" width="17.85546875" style="2" customWidth="1"/>
    <col min="9234" max="9477" width="9.140625" style="2"/>
    <col min="9478" max="9478" width="15.28515625" style="2" customWidth="1"/>
    <col min="9479" max="9479" width="42.28515625" style="2" customWidth="1"/>
    <col min="9480" max="9480" width="9.140625" style="2"/>
    <col min="9481" max="9481" width="14.28515625" style="2" customWidth="1"/>
    <col min="9482" max="9486" width="14" style="2" customWidth="1"/>
    <col min="9487" max="9487" width="18.28515625" style="2" customWidth="1"/>
    <col min="9488" max="9488" width="20.85546875" style="2" customWidth="1"/>
    <col min="9489" max="9489" width="17.85546875" style="2" customWidth="1"/>
    <col min="9490" max="9733" width="9.140625" style="2"/>
    <col min="9734" max="9734" width="15.28515625" style="2" customWidth="1"/>
    <col min="9735" max="9735" width="42.28515625" style="2" customWidth="1"/>
    <col min="9736" max="9736" width="9.140625" style="2"/>
    <col min="9737" max="9737" width="14.28515625" style="2" customWidth="1"/>
    <col min="9738" max="9742" width="14" style="2" customWidth="1"/>
    <col min="9743" max="9743" width="18.28515625" style="2" customWidth="1"/>
    <col min="9744" max="9744" width="20.85546875" style="2" customWidth="1"/>
    <col min="9745" max="9745" width="17.85546875" style="2" customWidth="1"/>
    <col min="9746" max="9989" width="9.140625" style="2"/>
    <col min="9990" max="9990" width="15.28515625" style="2" customWidth="1"/>
    <col min="9991" max="9991" width="42.28515625" style="2" customWidth="1"/>
    <col min="9992" max="9992" width="9.140625" style="2"/>
    <col min="9993" max="9993" width="14.28515625" style="2" customWidth="1"/>
    <col min="9994" max="9998" width="14" style="2" customWidth="1"/>
    <col min="9999" max="9999" width="18.28515625" style="2" customWidth="1"/>
    <col min="10000" max="10000" width="20.85546875" style="2" customWidth="1"/>
    <col min="10001" max="10001" width="17.85546875" style="2" customWidth="1"/>
    <col min="10002" max="10245" width="9.140625" style="2"/>
    <col min="10246" max="10246" width="15.28515625" style="2" customWidth="1"/>
    <col min="10247" max="10247" width="42.28515625" style="2" customWidth="1"/>
    <col min="10248" max="10248" width="9.140625" style="2"/>
    <col min="10249" max="10249" width="14.28515625" style="2" customWidth="1"/>
    <col min="10250" max="10254" width="14" style="2" customWidth="1"/>
    <col min="10255" max="10255" width="18.28515625" style="2" customWidth="1"/>
    <col min="10256" max="10256" width="20.85546875" style="2" customWidth="1"/>
    <col min="10257" max="10257" width="17.85546875" style="2" customWidth="1"/>
    <col min="10258" max="10501" width="9.140625" style="2"/>
    <col min="10502" max="10502" width="15.28515625" style="2" customWidth="1"/>
    <col min="10503" max="10503" width="42.28515625" style="2" customWidth="1"/>
    <col min="10504" max="10504" width="9.140625" style="2"/>
    <col min="10505" max="10505" width="14.28515625" style="2" customWidth="1"/>
    <col min="10506" max="10510" width="14" style="2" customWidth="1"/>
    <col min="10511" max="10511" width="18.28515625" style="2" customWidth="1"/>
    <col min="10512" max="10512" width="20.85546875" style="2" customWidth="1"/>
    <col min="10513" max="10513" width="17.85546875" style="2" customWidth="1"/>
    <col min="10514" max="10757" width="9.140625" style="2"/>
    <col min="10758" max="10758" width="15.28515625" style="2" customWidth="1"/>
    <col min="10759" max="10759" width="42.28515625" style="2" customWidth="1"/>
    <col min="10760" max="10760" width="9.140625" style="2"/>
    <col min="10761" max="10761" width="14.28515625" style="2" customWidth="1"/>
    <col min="10762" max="10766" width="14" style="2" customWidth="1"/>
    <col min="10767" max="10767" width="18.28515625" style="2" customWidth="1"/>
    <col min="10768" max="10768" width="20.85546875" style="2" customWidth="1"/>
    <col min="10769" max="10769" width="17.85546875" style="2" customWidth="1"/>
    <col min="10770" max="11013" width="9.140625" style="2"/>
    <col min="11014" max="11014" width="15.28515625" style="2" customWidth="1"/>
    <col min="11015" max="11015" width="42.28515625" style="2" customWidth="1"/>
    <col min="11016" max="11016" width="9.140625" style="2"/>
    <col min="11017" max="11017" width="14.28515625" style="2" customWidth="1"/>
    <col min="11018" max="11022" width="14" style="2" customWidth="1"/>
    <col min="11023" max="11023" width="18.28515625" style="2" customWidth="1"/>
    <col min="11024" max="11024" width="20.85546875" style="2" customWidth="1"/>
    <col min="11025" max="11025" width="17.85546875" style="2" customWidth="1"/>
    <col min="11026" max="11269" width="9.140625" style="2"/>
    <col min="11270" max="11270" width="15.28515625" style="2" customWidth="1"/>
    <col min="11271" max="11271" width="42.28515625" style="2" customWidth="1"/>
    <col min="11272" max="11272" width="9.140625" style="2"/>
    <col min="11273" max="11273" width="14.28515625" style="2" customWidth="1"/>
    <col min="11274" max="11278" width="14" style="2" customWidth="1"/>
    <col min="11279" max="11279" width="18.28515625" style="2" customWidth="1"/>
    <col min="11280" max="11280" width="20.85546875" style="2" customWidth="1"/>
    <col min="11281" max="11281" width="17.85546875" style="2" customWidth="1"/>
    <col min="11282" max="11525" width="9.140625" style="2"/>
    <col min="11526" max="11526" width="15.28515625" style="2" customWidth="1"/>
    <col min="11527" max="11527" width="42.28515625" style="2" customWidth="1"/>
    <col min="11528" max="11528" width="9.140625" style="2"/>
    <col min="11529" max="11529" width="14.28515625" style="2" customWidth="1"/>
    <col min="11530" max="11534" width="14" style="2" customWidth="1"/>
    <col min="11535" max="11535" width="18.28515625" style="2" customWidth="1"/>
    <col min="11536" max="11536" width="20.85546875" style="2" customWidth="1"/>
    <col min="11537" max="11537" width="17.85546875" style="2" customWidth="1"/>
    <col min="11538" max="11781" width="9.140625" style="2"/>
    <col min="11782" max="11782" width="15.28515625" style="2" customWidth="1"/>
    <col min="11783" max="11783" width="42.28515625" style="2" customWidth="1"/>
    <col min="11784" max="11784" width="9.140625" style="2"/>
    <col min="11785" max="11785" width="14.28515625" style="2" customWidth="1"/>
    <col min="11786" max="11790" width="14" style="2" customWidth="1"/>
    <col min="11791" max="11791" width="18.28515625" style="2" customWidth="1"/>
    <col min="11792" max="11792" width="20.85546875" style="2" customWidth="1"/>
    <col min="11793" max="11793" width="17.85546875" style="2" customWidth="1"/>
    <col min="11794" max="12037" width="9.140625" style="2"/>
    <col min="12038" max="12038" width="15.28515625" style="2" customWidth="1"/>
    <col min="12039" max="12039" width="42.28515625" style="2" customWidth="1"/>
    <col min="12040" max="12040" width="9.140625" style="2"/>
    <col min="12041" max="12041" width="14.28515625" style="2" customWidth="1"/>
    <col min="12042" max="12046" width="14" style="2" customWidth="1"/>
    <col min="12047" max="12047" width="18.28515625" style="2" customWidth="1"/>
    <col min="12048" max="12048" width="20.85546875" style="2" customWidth="1"/>
    <col min="12049" max="12049" width="17.85546875" style="2" customWidth="1"/>
    <col min="12050" max="12293" width="9.140625" style="2"/>
    <col min="12294" max="12294" width="15.28515625" style="2" customWidth="1"/>
    <col min="12295" max="12295" width="42.28515625" style="2" customWidth="1"/>
    <col min="12296" max="12296" width="9.140625" style="2"/>
    <col min="12297" max="12297" width="14.28515625" style="2" customWidth="1"/>
    <col min="12298" max="12302" width="14" style="2" customWidth="1"/>
    <col min="12303" max="12303" width="18.28515625" style="2" customWidth="1"/>
    <col min="12304" max="12304" width="20.85546875" style="2" customWidth="1"/>
    <col min="12305" max="12305" width="17.85546875" style="2" customWidth="1"/>
    <col min="12306" max="12549" width="9.140625" style="2"/>
    <col min="12550" max="12550" width="15.28515625" style="2" customWidth="1"/>
    <col min="12551" max="12551" width="42.28515625" style="2" customWidth="1"/>
    <col min="12552" max="12552" width="9.140625" style="2"/>
    <col min="12553" max="12553" width="14.28515625" style="2" customWidth="1"/>
    <col min="12554" max="12558" width="14" style="2" customWidth="1"/>
    <col min="12559" max="12559" width="18.28515625" style="2" customWidth="1"/>
    <col min="12560" max="12560" width="20.85546875" style="2" customWidth="1"/>
    <col min="12561" max="12561" width="17.85546875" style="2" customWidth="1"/>
    <col min="12562" max="12805" width="9.140625" style="2"/>
    <col min="12806" max="12806" width="15.28515625" style="2" customWidth="1"/>
    <col min="12807" max="12807" width="42.28515625" style="2" customWidth="1"/>
    <col min="12808" max="12808" width="9.140625" style="2"/>
    <col min="12809" max="12809" width="14.28515625" style="2" customWidth="1"/>
    <col min="12810" max="12814" width="14" style="2" customWidth="1"/>
    <col min="12815" max="12815" width="18.28515625" style="2" customWidth="1"/>
    <col min="12816" max="12816" width="20.85546875" style="2" customWidth="1"/>
    <col min="12817" max="12817" width="17.85546875" style="2" customWidth="1"/>
    <col min="12818" max="13061" width="9.140625" style="2"/>
    <col min="13062" max="13062" width="15.28515625" style="2" customWidth="1"/>
    <col min="13063" max="13063" width="42.28515625" style="2" customWidth="1"/>
    <col min="13064" max="13064" width="9.140625" style="2"/>
    <col min="13065" max="13065" width="14.28515625" style="2" customWidth="1"/>
    <col min="13066" max="13070" width="14" style="2" customWidth="1"/>
    <col min="13071" max="13071" width="18.28515625" style="2" customWidth="1"/>
    <col min="13072" max="13072" width="20.85546875" style="2" customWidth="1"/>
    <col min="13073" max="13073" width="17.85546875" style="2" customWidth="1"/>
    <col min="13074" max="13317" width="9.140625" style="2"/>
    <col min="13318" max="13318" width="15.28515625" style="2" customWidth="1"/>
    <col min="13319" max="13319" width="42.28515625" style="2" customWidth="1"/>
    <col min="13320" max="13320" width="9.140625" style="2"/>
    <col min="13321" max="13321" width="14.28515625" style="2" customWidth="1"/>
    <col min="13322" max="13326" width="14" style="2" customWidth="1"/>
    <col min="13327" max="13327" width="18.28515625" style="2" customWidth="1"/>
    <col min="13328" max="13328" width="20.85546875" style="2" customWidth="1"/>
    <col min="13329" max="13329" width="17.85546875" style="2" customWidth="1"/>
    <col min="13330" max="13573" width="9.140625" style="2"/>
    <col min="13574" max="13574" width="15.28515625" style="2" customWidth="1"/>
    <col min="13575" max="13575" width="42.28515625" style="2" customWidth="1"/>
    <col min="13576" max="13576" width="9.140625" style="2"/>
    <col min="13577" max="13577" width="14.28515625" style="2" customWidth="1"/>
    <col min="13578" max="13582" width="14" style="2" customWidth="1"/>
    <col min="13583" max="13583" width="18.28515625" style="2" customWidth="1"/>
    <col min="13584" max="13584" width="20.85546875" style="2" customWidth="1"/>
    <col min="13585" max="13585" width="17.85546875" style="2" customWidth="1"/>
    <col min="13586" max="13829" width="9.140625" style="2"/>
    <col min="13830" max="13830" width="15.28515625" style="2" customWidth="1"/>
    <col min="13831" max="13831" width="42.28515625" style="2" customWidth="1"/>
    <col min="13832" max="13832" width="9.140625" style="2"/>
    <col min="13833" max="13833" width="14.28515625" style="2" customWidth="1"/>
    <col min="13834" max="13838" width="14" style="2" customWidth="1"/>
    <col min="13839" max="13839" width="18.28515625" style="2" customWidth="1"/>
    <col min="13840" max="13840" width="20.85546875" style="2" customWidth="1"/>
    <col min="13841" max="13841" width="17.85546875" style="2" customWidth="1"/>
    <col min="13842" max="14085" width="9.140625" style="2"/>
    <col min="14086" max="14086" width="15.28515625" style="2" customWidth="1"/>
    <col min="14087" max="14087" width="42.28515625" style="2" customWidth="1"/>
    <col min="14088" max="14088" width="9.140625" style="2"/>
    <col min="14089" max="14089" width="14.28515625" style="2" customWidth="1"/>
    <col min="14090" max="14094" width="14" style="2" customWidth="1"/>
    <col min="14095" max="14095" width="18.28515625" style="2" customWidth="1"/>
    <col min="14096" max="14096" width="20.85546875" style="2" customWidth="1"/>
    <col min="14097" max="14097" width="17.85546875" style="2" customWidth="1"/>
    <col min="14098" max="14341" width="9.140625" style="2"/>
    <col min="14342" max="14342" width="15.28515625" style="2" customWidth="1"/>
    <col min="14343" max="14343" width="42.28515625" style="2" customWidth="1"/>
    <col min="14344" max="14344" width="9.140625" style="2"/>
    <col min="14345" max="14345" width="14.28515625" style="2" customWidth="1"/>
    <col min="14346" max="14350" width="14" style="2" customWidth="1"/>
    <col min="14351" max="14351" width="18.28515625" style="2" customWidth="1"/>
    <col min="14352" max="14352" width="20.85546875" style="2" customWidth="1"/>
    <col min="14353" max="14353" width="17.85546875" style="2" customWidth="1"/>
    <col min="14354" max="14597" width="9.140625" style="2"/>
    <col min="14598" max="14598" width="15.28515625" style="2" customWidth="1"/>
    <col min="14599" max="14599" width="42.28515625" style="2" customWidth="1"/>
    <col min="14600" max="14600" width="9.140625" style="2"/>
    <col min="14601" max="14601" width="14.28515625" style="2" customWidth="1"/>
    <col min="14602" max="14606" width="14" style="2" customWidth="1"/>
    <col min="14607" max="14607" width="18.28515625" style="2" customWidth="1"/>
    <col min="14608" max="14608" width="20.85546875" style="2" customWidth="1"/>
    <col min="14609" max="14609" width="17.85546875" style="2" customWidth="1"/>
    <col min="14610" max="14853" width="9.140625" style="2"/>
    <col min="14854" max="14854" width="15.28515625" style="2" customWidth="1"/>
    <col min="14855" max="14855" width="42.28515625" style="2" customWidth="1"/>
    <col min="14856" max="14856" width="9.140625" style="2"/>
    <col min="14857" max="14857" width="14.28515625" style="2" customWidth="1"/>
    <col min="14858" max="14862" width="14" style="2" customWidth="1"/>
    <col min="14863" max="14863" width="18.28515625" style="2" customWidth="1"/>
    <col min="14864" max="14864" width="20.85546875" style="2" customWidth="1"/>
    <col min="14865" max="14865" width="17.85546875" style="2" customWidth="1"/>
    <col min="14866" max="15109" width="9.140625" style="2"/>
    <col min="15110" max="15110" width="15.28515625" style="2" customWidth="1"/>
    <col min="15111" max="15111" width="42.28515625" style="2" customWidth="1"/>
    <col min="15112" max="15112" width="9.140625" style="2"/>
    <col min="15113" max="15113" width="14.28515625" style="2" customWidth="1"/>
    <col min="15114" max="15118" width="14" style="2" customWidth="1"/>
    <col min="15119" max="15119" width="18.28515625" style="2" customWidth="1"/>
    <col min="15120" max="15120" width="20.85546875" style="2" customWidth="1"/>
    <col min="15121" max="15121" width="17.85546875" style="2" customWidth="1"/>
    <col min="15122" max="15365" width="9.140625" style="2"/>
    <col min="15366" max="15366" width="15.28515625" style="2" customWidth="1"/>
    <col min="15367" max="15367" width="42.28515625" style="2" customWidth="1"/>
    <col min="15368" max="15368" width="9.140625" style="2"/>
    <col min="15369" max="15369" width="14.28515625" style="2" customWidth="1"/>
    <col min="15370" max="15374" width="14" style="2" customWidth="1"/>
    <col min="15375" max="15375" width="18.28515625" style="2" customWidth="1"/>
    <col min="15376" max="15376" width="20.85546875" style="2" customWidth="1"/>
    <col min="15377" max="15377" width="17.85546875" style="2" customWidth="1"/>
    <col min="15378" max="15621" width="9.140625" style="2"/>
    <col min="15622" max="15622" width="15.28515625" style="2" customWidth="1"/>
    <col min="15623" max="15623" width="42.28515625" style="2" customWidth="1"/>
    <col min="15624" max="15624" width="9.140625" style="2"/>
    <col min="15625" max="15625" width="14.28515625" style="2" customWidth="1"/>
    <col min="15626" max="15630" width="14" style="2" customWidth="1"/>
    <col min="15631" max="15631" width="18.28515625" style="2" customWidth="1"/>
    <col min="15632" max="15632" width="20.85546875" style="2" customWidth="1"/>
    <col min="15633" max="15633" width="17.85546875" style="2" customWidth="1"/>
    <col min="15634" max="15877" width="9.140625" style="2"/>
    <col min="15878" max="15878" width="15.28515625" style="2" customWidth="1"/>
    <col min="15879" max="15879" width="42.28515625" style="2" customWidth="1"/>
    <col min="15880" max="15880" width="9.140625" style="2"/>
    <col min="15881" max="15881" width="14.28515625" style="2" customWidth="1"/>
    <col min="15882" max="15886" width="14" style="2" customWidth="1"/>
    <col min="15887" max="15887" width="18.28515625" style="2" customWidth="1"/>
    <col min="15888" max="15888" width="20.85546875" style="2" customWidth="1"/>
    <col min="15889" max="15889" width="17.85546875" style="2" customWidth="1"/>
    <col min="15890" max="16133" width="9.140625" style="2"/>
    <col min="16134" max="16134" width="15.28515625" style="2" customWidth="1"/>
    <col min="16135" max="16135" width="42.28515625" style="2" customWidth="1"/>
    <col min="16136" max="16136" width="9.140625" style="2"/>
    <col min="16137" max="16137" width="14.28515625" style="2" customWidth="1"/>
    <col min="16138" max="16142" width="14" style="2" customWidth="1"/>
    <col min="16143" max="16143" width="18.28515625" style="2" customWidth="1"/>
    <col min="16144" max="16144" width="20.85546875" style="2" customWidth="1"/>
    <col min="16145" max="16145" width="17.85546875" style="2" customWidth="1"/>
    <col min="16146" max="16384" width="9.140625" style="2"/>
  </cols>
  <sheetData>
    <row r="1" spans="1:27" ht="13.5" thickBot="1" x14ac:dyDescent="0.25"/>
    <row r="2" spans="1:27" ht="21" thickBot="1" x14ac:dyDescent="0.2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27" ht="13.5" thickBot="1" x14ac:dyDescent="0.25">
      <c r="B3" s="8"/>
      <c r="C3" s="9"/>
      <c r="D3" s="10"/>
      <c r="E3" s="10"/>
      <c r="F3" s="11"/>
      <c r="G3" s="12"/>
      <c r="H3" s="13"/>
      <c r="I3" s="13"/>
      <c r="J3" s="13"/>
      <c r="K3" s="13"/>
      <c r="L3" s="13"/>
      <c r="M3" s="13"/>
      <c r="N3" s="13"/>
      <c r="O3" s="13"/>
      <c r="P3" s="13"/>
      <c r="Q3" s="14"/>
      <c r="R3" s="15"/>
      <c r="U3" s="3" t="s">
        <v>1</v>
      </c>
      <c r="V3" s="3" t="s">
        <v>2</v>
      </c>
      <c r="W3" s="3" t="s">
        <v>3</v>
      </c>
      <c r="X3" s="16"/>
    </row>
    <row r="4" spans="1:27" ht="12.75" customHeight="1" x14ac:dyDescent="0.2">
      <c r="B4" s="17" t="s">
        <v>4</v>
      </c>
      <c r="C4" s="18"/>
      <c r="D4" s="18"/>
      <c r="E4" s="19" t="s">
        <v>5</v>
      </c>
      <c r="F4" s="19"/>
      <c r="G4" s="20"/>
      <c r="H4" s="21"/>
      <c r="I4" s="22" t="s">
        <v>6</v>
      </c>
      <c r="J4" s="23" t="s">
        <v>7</v>
      </c>
      <c r="K4" s="21"/>
      <c r="L4" s="21"/>
      <c r="M4" s="21"/>
      <c r="N4" s="21"/>
      <c r="O4" s="21"/>
      <c r="P4" s="21"/>
      <c r="Q4" s="24" t="s">
        <v>8</v>
      </c>
      <c r="R4" s="25">
        <v>0.69950000000000001</v>
      </c>
      <c r="U4" s="3" t="s">
        <v>9</v>
      </c>
      <c r="V4" s="26" t="s">
        <v>54</v>
      </c>
      <c r="W4" s="27" t="s">
        <v>55</v>
      </c>
    </row>
    <row r="5" spans="1:27" x14ac:dyDescent="0.2">
      <c r="B5" s="28" t="s">
        <v>10</v>
      </c>
      <c r="C5" s="29"/>
      <c r="D5" s="29"/>
      <c r="E5" s="2" t="s">
        <v>11</v>
      </c>
      <c r="G5" s="2"/>
      <c r="H5" s="30"/>
      <c r="I5" s="31" t="s">
        <v>12</v>
      </c>
      <c r="J5" s="32">
        <v>298918.71000000002</v>
      </c>
      <c r="K5" s="30"/>
      <c r="L5" s="30"/>
      <c r="M5" s="30"/>
      <c r="N5" s="30"/>
      <c r="O5" s="30"/>
      <c r="P5" s="30"/>
      <c r="Q5" s="33" t="s">
        <v>13</v>
      </c>
      <c r="R5" s="34">
        <f>9.5+4.2</f>
        <v>13.7</v>
      </c>
      <c r="U5" s="3" t="s">
        <v>14</v>
      </c>
      <c r="V5" s="26">
        <v>45658</v>
      </c>
    </row>
    <row r="6" spans="1:27" x14ac:dyDescent="0.2">
      <c r="B6" s="28" t="s">
        <v>15</v>
      </c>
      <c r="C6" s="29"/>
      <c r="D6" s="29"/>
      <c r="E6" s="35" t="s">
        <v>16</v>
      </c>
      <c r="G6" s="36"/>
      <c r="H6" s="37"/>
      <c r="I6" s="38" t="s">
        <v>17</v>
      </c>
      <c r="J6" s="32">
        <f>R20-J5</f>
        <v>-88000.170000000013</v>
      </c>
      <c r="K6" s="39"/>
      <c r="L6" s="39"/>
      <c r="M6" s="39"/>
      <c r="N6" s="39"/>
      <c r="O6" s="39"/>
      <c r="P6" s="39"/>
      <c r="Q6" s="40" t="s">
        <v>18</v>
      </c>
      <c r="R6" s="41">
        <v>0.22</v>
      </c>
    </row>
    <row r="7" spans="1:27" ht="13.5" thickBot="1" x14ac:dyDescent="0.25">
      <c r="B7" s="42"/>
      <c r="C7" s="43"/>
      <c r="D7" s="44"/>
      <c r="E7" s="44"/>
      <c r="F7" s="45"/>
      <c r="G7" s="44"/>
      <c r="H7" s="46"/>
      <c r="I7" s="46"/>
      <c r="J7" s="46"/>
      <c r="K7" s="46"/>
      <c r="L7" s="46"/>
      <c r="M7" s="46"/>
      <c r="N7" s="46"/>
      <c r="O7" s="46"/>
      <c r="P7" s="46"/>
      <c r="Q7" s="47" t="s">
        <v>19</v>
      </c>
      <c r="R7" s="48">
        <v>0</v>
      </c>
    </row>
    <row r="8" spans="1:27" x14ac:dyDescent="0.2">
      <c r="B8" s="49" t="s">
        <v>20</v>
      </c>
      <c r="C8" s="50" t="s">
        <v>21</v>
      </c>
      <c r="D8" s="51"/>
      <c r="E8" s="52" t="s">
        <v>1</v>
      </c>
      <c r="F8" s="53" t="s">
        <v>22</v>
      </c>
      <c r="G8" s="54" t="s">
        <v>23</v>
      </c>
      <c r="H8" s="55" t="s">
        <v>24</v>
      </c>
      <c r="I8" s="56" t="s">
        <v>25</v>
      </c>
      <c r="J8" s="57"/>
      <c r="K8" s="58" t="s">
        <v>25</v>
      </c>
      <c r="L8" s="59"/>
      <c r="M8" s="60"/>
      <c r="N8" s="61" t="s">
        <v>26</v>
      </c>
      <c r="O8" s="62"/>
      <c r="P8" s="61" t="s">
        <v>27</v>
      </c>
      <c r="Q8" s="62"/>
      <c r="R8" s="63" t="s">
        <v>28</v>
      </c>
      <c r="U8" s="26"/>
    </row>
    <row r="9" spans="1:27" ht="13.5" thickBot="1" x14ac:dyDescent="0.25">
      <c r="B9" s="64"/>
      <c r="C9" s="65"/>
      <c r="D9" s="66"/>
      <c r="E9" s="67"/>
      <c r="F9" s="68"/>
      <c r="G9" s="69"/>
      <c r="H9" s="70"/>
      <c r="I9" s="71" t="s">
        <v>29</v>
      </c>
      <c r="J9" s="71" t="s">
        <v>30</v>
      </c>
      <c r="K9" s="71" t="s">
        <v>31</v>
      </c>
      <c r="L9" s="72" t="s">
        <v>32</v>
      </c>
      <c r="M9" s="71" t="s">
        <v>33</v>
      </c>
      <c r="N9" s="72" t="s">
        <v>32</v>
      </c>
      <c r="O9" s="71" t="s">
        <v>33</v>
      </c>
      <c r="P9" s="72" t="s">
        <v>32</v>
      </c>
      <c r="Q9" s="71" t="s">
        <v>33</v>
      </c>
      <c r="R9" s="73"/>
    </row>
    <row r="10" spans="1:27" x14ac:dyDescent="0.2">
      <c r="B10" s="74"/>
      <c r="C10" s="75"/>
      <c r="D10" s="75"/>
      <c r="E10" s="76"/>
      <c r="F10" s="77"/>
      <c r="G10" s="78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1"/>
      <c r="V10" s="35"/>
      <c r="X10" s="3" t="s">
        <v>34</v>
      </c>
      <c r="Y10" s="2" t="e">
        <f>(IF(#REF!="COMPOSIÇÃO",AA10,AA11))</f>
        <v>#REF!</v>
      </c>
      <c r="Z10" s="2" t="s">
        <v>35</v>
      </c>
      <c r="AA10" s="2" t="e">
        <v>#REF!</v>
      </c>
    </row>
    <row r="11" spans="1:27" ht="24" x14ac:dyDescent="0.2">
      <c r="A11" s="1">
        <v>1</v>
      </c>
      <c r="B11" s="82">
        <v>1</v>
      </c>
      <c r="C11" s="83"/>
      <c r="D11" s="84"/>
      <c r="E11" s="76"/>
      <c r="F11" s="85" t="s">
        <v>36</v>
      </c>
      <c r="G11" s="78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8"/>
      <c r="T11" s="89" t="s">
        <v>37</v>
      </c>
      <c r="V11" s="35"/>
      <c r="Z11" s="2" t="s">
        <v>34</v>
      </c>
      <c r="AA11" s="2" t="e">
        <v>#REF!</v>
      </c>
    </row>
    <row r="12" spans="1:27" ht="24" x14ac:dyDescent="0.2">
      <c r="A12" s="1">
        <f>A11</f>
        <v>1</v>
      </c>
      <c r="B12" s="90" t="str">
        <f>CONCATENATE($B$11,".",A12)</f>
        <v>1.1</v>
      </c>
      <c r="C12" s="91" t="s">
        <v>38</v>
      </c>
      <c r="D12" s="92">
        <v>90777</v>
      </c>
      <c r="E12" s="93" t="s">
        <v>9</v>
      </c>
      <c r="F12" s="77" t="s">
        <v>56</v>
      </c>
      <c r="G12" s="94" t="s">
        <v>57</v>
      </c>
      <c r="H12" s="95">
        <v>8</v>
      </c>
      <c r="I12" s="87">
        <v>128.96</v>
      </c>
      <c r="J12" s="96">
        <f>ROUND(I12*(1+$R$6),2)</f>
        <v>157.33000000000001</v>
      </c>
      <c r="K12" s="97">
        <v>0.98219999999999996</v>
      </c>
      <c r="L12" s="96">
        <f t="shared" ref="L12:L17" si="0">I12-M12</f>
        <v>2.3000000000000114</v>
      </c>
      <c r="M12" s="98">
        <f>IF(D12="",0,ROUND(I12*K12,2))</f>
        <v>126.66</v>
      </c>
      <c r="N12" s="99">
        <f t="shared" ref="N12:N17" si="1">J12-O12</f>
        <v>2.8000000000000114</v>
      </c>
      <c r="O12" s="96">
        <f t="shared" ref="O12:O17" si="2">ROUND(M12*(1+$R$6),2)</f>
        <v>154.53</v>
      </c>
      <c r="P12" s="99">
        <f>R12-Q12</f>
        <v>22.400000000000091</v>
      </c>
      <c r="Q12" s="96">
        <f>ROUND(H12*O12,2)</f>
        <v>1236.24</v>
      </c>
      <c r="R12" s="100">
        <f>ROUND(J12*H12,2)</f>
        <v>1258.6400000000001</v>
      </c>
      <c r="T12" s="89">
        <f>R18/9.5</f>
        <v>22201.95157894737</v>
      </c>
      <c r="V12" s="35"/>
    </row>
    <row r="13" spans="1:27" ht="36" outlineLevel="1" x14ac:dyDescent="0.2">
      <c r="A13" s="1">
        <f t="shared" ref="A13:A17" si="3">A12+1</f>
        <v>2</v>
      </c>
      <c r="B13" s="90" t="str">
        <f t="shared" ref="B13:B17" si="4">CONCATENATE($B$11,".",A13)</f>
        <v>1.2</v>
      </c>
      <c r="C13" s="91" t="s">
        <v>38</v>
      </c>
      <c r="D13" s="101">
        <v>103689</v>
      </c>
      <c r="E13" s="93" t="s">
        <v>9</v>
      </c>
      <c r="F13" s="77" t="s">
        <v>58</v>
      </c>
      <c r="G13" s="94" t="s">
        <v>59</v>
      </c>
      <c r="H13" s="95">
        <v>4</v>
      </c>
      <c r="I13" s="87">
        <v>460.44</v>
      </c>
      <c r="J13" s="96">
        <f>ROUND(I13*(1+$R$6),2)</f>
        <v>561.74</v>
      </c>
      <c r="K13" s="97">
        <v>7.0400000000000004E-2</v>
      </c>
      <c r="L13" s="96">
        <f t="shared" si="0"/>
        <v>428.03</v>
      </c>
      <c r="M13" s="98">
        <f>IF(D13="",0,ROUND(I13*K13,2))</f>
        <v>32.409999999999997</v>
      </c>
      <c r="N13" s="99">
        <f t="shared" si="1"/>
        <v>522.20000000000005</v>
      </c>
      <c r="O13" s="96">
        <f t="shared" si="2"/>
        <v>39.54</v>
      </c>
      <c r="P13" s="99">
        <f t="shared" ref="P13:P17" si="5">R13-Q13</f>
        <v>2088.8000000000002</v>
      </c>
      <c r="Q13" s="96">
        <f t="shared" ref="Q13:Q17" si="6">ROUND(H13*O13,2)</f>
        <v>158.16</v>
      </c>
      <c r="R13" s="100">
        <f t="shared" ref="R13:R17" si="7">ROUND(J13*H13,2)</f>
        <v>2246.96</v>
      </c>
      <c r="V13" s="35"/>
    </row>
    <row r="14" spans="1:27" ht="24" outlineLevel="1" x14ac:dyDescent="0.2">
      <c r="A14" s="1">
        <f t="shared" si="3"/>
        <v>3</v>
      </c>
      <c r="B14" s="90" t="str">
        <f t="shared" si="4"/>
        <v>1.3</v>
      </c>
      <c r="C14" s="102"/>
      <c r="D14" s="103" t="s">
        <v>39</v>
      </c>
      <c r="E14" s="93" t="s">
        <v>40</v>
      </c>
      <c r="F14" s="77" t="s">
        <v>60</v>
      </c>
      <c r="G14" s="94" t="s">
        <v>61</v>
      </c>
      <c r="H14" s="95">
        <v>486</v>
      </c>
      <c r="I14" s="87">
        <v>77.452500000000001</v>
      </c>
      <c r="J14" s="96">
        <f>ROUND(I14*(1+$R$7),2)</f>
        <v>77.45</v>
      </c>
      <c r="K14" s="97">
        <v>3.6999999999999998E-2</v>
      </c>
      <c r="L14" s="96">
        <f>I14-M14</f>
        <v>74.582499999999996</v>
      </c>
      <c r="M14" s="98">
        <f t="shared" ref="M14:M17" si="8">IF(D14="",0,ROUND(I14*K14,2))</f>
        <v>2.87</v>
      </c>
      <c r="N14" s="99">
        <f t="shared" si="1"/>
        <v>73.95</v>
      </c>
      <c r="O14" s="96">
        <f t="shared" si="2"/>
        <v>3.5</v>
      </c>
      <c r="P14" s="99">
        <f t="shared" si="5"/>
        <v>35939.699999999997</v>
      </c>
      <c r="Q14" s="96">
        <f t="shared" si="6"/>
        <v>1701</v>
      </c>
      <c r="R14" s="100">
        <f t="shared" si="7"/>
        <v>37640.699999999997</v>
      </c>
      <c r="V14" s="2" t="s">
        <v>41</v>
      </c>
    </row>
    <row r="15" spans="1:27" outlineLevel="1" x14ac:dyDescent="0.2">
      <c r="A15" s="1">
        <f t="shared" si="3"/>
        <v>4</v>
      </c>
      <c r="B15" s="90" t="str">
        <f t="shared" si="4"/>
        <v>1.4</v>
      </c>
      <c r="C15" s="102"/>
      <c r="D15" s="103" t="s">
        <v>42</v>
      </c>
      <c r="E15" s="93" t="s">
        <v>40</v>
      </c>
      <c r="F15" s="77" t="s">
        <v>62</v>
      </c>
      <c r="G15" s="94" t="s">
        <v>57</v>
      </c>
      <c r="H15" s="95">
        <v>139</v>
      </c>
      <c r="I15" s="87">
        <v>457.69749999999999</v>
      </c>
      <c r="J15" s="96">
        <f t="shared" ref="J15:J17" si="9">ROUND(I15*(1+$R$7),2)</f>
        <v>457.7</v>
      </c>
      <c r="K15" s="97">
        <v>0.1152</v>
      </c>
      <c r="L15" s="96">
        <f t="shared" si="0"/>
        <v>404.96749999999997</v>
      </c>
      <c r="M15" s="98">
        <f t="shared" si="8"/>
        <v>52.73</v>
      </c>
      <c r="N15" s="99">
        <f t="shared" si="1"/>
        <v>393.37</v>
      </c>
      <c r="O15" s="96">
        <f t="shared" si="2"/>
        <v>64.33</v>
      </c>
      <c r="P15" s="99">
        <f t="shared" si="5"/>
        <v>54678.43</v>
      </c>
      <c r="Q15" s="96">
        <f t="shared" si="6"/>
        <v>8941.8700000000008</v>
      </c>
      <c r="R15" s="100">
        <f t="shared" si="7"/>
        <v>63620.3</v>
      </c>
      <c r="V15" s="2" t="s">
        <v>41</v>
      </c>
    </row>
    <row r="16" spans="1:27" outlineLevel="1" x14ac:dyDescent="0.2">
      <c r="A16" s="1">
        <f t="shared" si="3"/>
        <v>5</v>
      </c>
      <c r="B16" s="90" t="str">
        <f t="shared" si="4"/>
        <v>1.5</v>
      </c>
      <c r="C16" s="102"/>
      <c r="D16" s="103" t="s">
        <v>43</v>
      </c>
      <c r="E16" s="93" t="s">
        <v>40</v>
      </c>
      <c r="F16" s="77" t="s">
        <v>63</v>
      </c>
      <c r="G16" s="94" t="s">
        <v>57</v>
      </c>
      <c r="H16" s="95">
        <v>69</v>
      </c>
      <c r="I16" s="87">
        <v>233.3</v>
      </c>
      <c r="J16" s="96">
        <f t="shared" si="9"/>
        <v>233.3</v>
      </c>
      <c r="K16" s="97">
        <v>0.23119999999999999</v>
      </c>
      <c r="L16" s="96">
        <f t="shared" si="0"/>
        <v>179.36</v>
      </c>
      <c r="M16" s="98">
        <f t="shared" si="8"/>
        <v>53.94</v>
      </c>
      <c r="N16" s="99">
        <f t="shared" si="1"/>
        <v>167.49</v>
      </c>
      <c r="O16" s="96">
        <f t="shared" si="2"/>
        <v>65.81</v>
      </c>
      <c r="P16" s="99">
        <f t="shared" si="5"/>
        <v>11556.810000000001</v>
      </c>
      <c r="Q16" s="96">
        <f t="shared" si="6"/>
        <v>4540.8900000000003</v>
      </c>
      <c r="R16" s="100">
        <f t="shared" si="7"/>
        <v>16097.7</v>
      </c>
      <c r="V16" s="2"/>
    </row>
    <row r="17" spans="1:27" outlineLevel="1" x14ac:dyDescent="0.2">
      <c r="A17" s="1">
        <f t="shared" si="3"/>
        <v>6</v>
      </c>
      <c r="B17" s="90" t="str">
        <f t="shared" si="4"/>
        <v>1.6</v>
      </c>
      <c r="C17" s="102"/>
      <c r="D17" s="103" t="s">
        <v>44</v>
      </c>
      <c r="E17" s="93" t="s">
        <v>40</v>
      </c>
      <c r="F17" s="77" t="s">
        <v>64</v>
      </c>
      <c r="G17" s="94" t="s">
        <v>57</v>
      </c>
      <c r="H17" s="95">
        <v>326</v>
      </c>
      <c r="I17" s="87">
        <v>276.23750000000001</v>
      </c>
      <c r="J17" s="96">
        <f t="shared" si="9"/>
        <v>276.24</v>
      </c>
      <c r="K17" s="97">
        <v>0.10730000000000001</v>
      </c>
      <c r="L17" s="96">
        <f t="shared" si="0"/>
        <v>246.59750000000003</v>
      </c>
      <c r="M17" s="98">
        <f t="shared" si="8"/>
        <v>29.64</v>
      </c>
      <c r="N17" s="99">
        <f t="shared" si="1"/>
        <v>240.08</v>
      </c>
      <c r="O17" s="96">
        <f t="shared" si="2"/>
        <v>36.159999999999997</v>
      </c>
      <c r="P17" s="99">
        <f t="shared" si="5"/>
        <v>78266.080000000002</v>
      </c>
      <c r="Q17" s="96">
        <f t="shared" si="6"/>
        <v>11788.16</v>
      </c>
      <c r="R17" s="100">
        <f t="shared" si="7"/>
        <v>90054.24</v>
      </c>
      <c r="V17" s="2"/>
    </row>
    <row r="18" spans="1:27" x14ac:dyDescent="0.2">
      <c r="B18" s="74"/>
      <c r="C18" s="75"/>
      <c r="D18" s="75"/>
      <c r="E18" s="76"/>
      <c r="F18" s="104" t="s">
        <v>45</v>
      </c>
      <c r="G18" s="78"/>
      <c r="H18" s="79"/>
      <c r="I18" s="80"/>
      <c r="J18" s="80"/>
      <c r="K18" s="80"/>
      <c r="L18" s="80"/>
      <c r="M18" s="80"/>
      <c r="N18" s="80"/>
      <c r="O18" s="80"/>
      <c r="P18" s="105">
        <f>SUM(P12:P17)</f>
        <v>182552.21999999997</v>
      </c>
      <c r="Q18" s="106">
        <f>SUM(Q12:Q17)</f>
        <v>28366.32</v>
      </c>
      <c r="R18" s="107">
        <f>SUM(R12:R17)</f>
        <v>210918.54</v>
      </c>
      <c r="V18" s="2" t="s">
        <v>34</v>
      </c>
      <c r="W18" s="3" t="e">
        <f>(IF(#REF!="COMPOSIÇÃO",Y18,Y19))</f>
        <v>#REF!</v>
      </c>
      <c r="X18" s="2" t="s">
        <v>35</v>
      </c>
      <c r="Y18" s="2" t="e">
        <v>#REF!</v>
      </c>
      <c r="Z18" s="2" t="s">
        <v>46</v>
      </c>
    </row>
    <row r="19" spans="1:27" x14ac:dyDescent="0.2">
      <c r="B19" s="74"/>
      <c r="C19" s="75"/>
      <c r="D19" s="75"/>
      <c r="E19" s="76"/>
      <c r="F19" s="108"/>
      <c r="G19" s="78"/>
      <c r="H19" s="79"/>
      <c r="I19" s="80"/>
      <c r="J19" s="80"/>
      <c r="K19" s="80"/>
      <c r="L19" s="80"/>
      <c r="M19" s="80"/>
      <c r="N19" s="80"/>
      <c r="O19" s="80"/>
      <c r="P19" s="80"/>
      <c r="Q19" s="80"/>
      <c r="R19" s="81"/>
      <c r="X19" s="2" t="s">
        <v>34</v>
      </c>
      <c r="Y19" s="2" t="e">
        <f>(IF(#REF!="COTAÇÃO",AA19,#REF!))</f>
        <v>#REF!</v>
      </c>
      <c r="Z19" s="2" t="s">
        <v>35</v>
      </c>
      <c r="AA19" s="2" t="e">
        <v>#REF!</v>
      </c>
    </row>
    <row r="20" spans="1:27" ht="13.5" thickBot="1" x14ac:dyDescent="0.25">
      <c r="B20" s="109"/>
      <c r="C20" s="110"/>
      <c r="D20" s="111"/>
      <c r="E20" s="112"/>
      <c r="F20" s="113" t="s">
        <v>47</v>
      </c>
      <c r="G20" s="44"/>
      <c r="H20" s="114"/>
      <c r="I20" s="114"/>
      <c r="J20" s="114"/>
      <c r="K20" s="114"/>
      <c r="L20" s="114"/>
      <c r="M20" s="114"/>
      <c r="N20" s="114"/>
      <c r="O20" s="114"/>
      <c r="P20" s="115">
        <f>P18</f>
        <v>182552.21999999997</v>
      </c>
      <c r="Q20" s="115">
        <f>Q18</f>
        <v>28366.32</v>
      </c>
      <c r="R20" s="116">
        <f>R18</f>
        <v>210918.54</v>
      </c>
    </row>
    <row r="22" spans="1:27" x14ac:dyDescent="0.2">
      <c r="F22" s="117" t="s">
        <v>48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r="23" spans="1:27" x14ac:dyDescent="0.2">
      <c r="F23" s="2" t="str">
        <f>"* Valores unitários retirados da vigente SINAPI ("&amp;(TEXT(V4,"mmmm"))&amp;"/"&amp;(TEXT(V4,"aaaa"))&amp;"). Sem desoneração. Data de referência técnica: "&amp;(TEXT(W4,"dd/mm/aa"))&amp;IF((COUNTIF(E:E,"SICRO"))&gt;0," e SICRO ("&amp;(TEXT(V5,"mmmm"))&amp;"/"&amp;(TEXT(V5,"aaaa"))&amp;").",".")</f>
        <v>* Valores unitários retirados da vigente SINAPI (maio/2025). Sem desoneração. Data de referência técnica: 10/06/25.</v>
      </c>
      <c r="O23" s="89"/>
      <c r="R23" s="89"/>
    </row>
    <row r="24" spans="1:27" x14ac:dyDescent="0.2">
      <c r="F24" s="117" t="str">
        <f>"* Taxa de BDI inclusos nos preços totais dos serviços, de "&amp;(R6*100)&amp;"%"</f>
        <v>* Taxa de BDI inclusos nos preços totais dos serviços, de 22%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27" x14ac:dyDescent="0.2">
      <c r="F25" s="35" t="s">
        <v>49</v>
      </c>
    </row>
    <row r="26" spans="1:27" x14ac:dyDescent="0.2">
      <c r="F26" s="35"/>
    </row>
    <row r="28" spans="1:27" ht="12.75" customHeight="1" x14ac:dyDescent="0.2">
      <c r="B28" s="118">
        <f ca="1">TODAY()</f>
        <v>46007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27" x14ac:dyDescent="0.2">
      <c r="D29" s="119"/>
      <c r="E29" s="119"/>
      <c r="F29" s="120"/>
      <c r="G29" s="119"/>
      <c r="H29" s="120"/>
      <c r="I29" s="120"/>
      <c r="J29" s="120"/>
      <c r="K29" s="120"/>
      <c r="L29" s="120"/>
      <c r="M29" s="120"/>
      <c r="N29" s="120"/>
    </row>
    <row r="30" spans="1:27" x14ac:dyDescent="0.2">
      <c r="N30" s="120"/>
    </row>
    <row r="31" spans="1:27" x14ac:dyDescent="0.2">
      <c r="D31" s="121" t="s">
        <v>50</v>
      </c>
      <c r="E31" s="121"/>
      <c r="F31" s="122"/>
      <c r="P31" s="123" t="s">
        <v>51</v>
      </c>
    </row>
    <row r="32" spans="1:27" x14ac:dyDescent="0.2">
      <c r="D32" s="124" t="s">
        <v>52</v>
      </c>
      <c r="E32" s="124"/>
      <c r="F32" s="122"/>
      <c r="P32" s="3" t="s">
        <v>53</v>
      </c>
    </row>
    <row r="35" spans="6:6" x14ac:dyDescent="0.2">
      <c r="F35" s="2" t="str">
        <f>MID(D32,20,8)</f>
        <v>RS231775</v>
      </c>
    </row>
    <row r="46" spans="6:6" x14ac:dyDescent="0.2">
      <c r="F46"/>
    </row>
    <row r="54" spans="14:14" x14ac:dyDescent="0.2">
      <c r="N54"/>
    </row>
  </sheetData>
  <mergeCells count="25">
    <mergeCell ref="B28:R28"/>
    <mergeCell ref="D31:F31"/>
    <mergeCell ref="D32:F32"/>
    <mergeCell ref="C11:D11"/>
    <mergeCell ref="C18:D18"/>
    <mergeCell ref="C19:D19"/>
    <mergeCell ref="C20:D20"/>
    <mergeCell ref="F22:Q22"/>
    <mergeCell ref="F24:Q24"/>
    <mergeCell ref="I8:J8"/>
    <mergeCell ref="K8:M8"/>
    <mergeCell ref="N8:O8"/>
    <mergeCell ref="P8:Q8"/>
    <mergeCell ref="R8:R9"/>
    <mergeCell ref="C10:D10"/>
    <mergeCell ref="B2:R2"/>
    <mergeCell ref="B4:D4"/>
    <mergeCell ref="B5:D5"/>
    <mergeCell ref="B6:D6"/>
    <mergeCell ref="B8:B9"/>
    <mergeCell ref="C8:D9"/>
    <mergeCell ref="E8:E9"/>
    <mergeCell ref="F8:F9"/>
    <mergeCell ref="G8:G9"/>
    <mergeCell ref="H8:H9"/>
  </mergeCells>
  <conditionalFormatting sqref="F10">
    <cfRule type="expression" dxfId="4" priority="5" stopIfTrue="1">
      <formula>#REF!=1</formula>
    </cfRule>
  </conditionalFormatting>
  <conditionalFormatting sqref="F19">
    <cfRule type="expression" dxfId="3" priority="4" stopIfTrue="1">
      <formula>#REF!=1</formula>
    </cfRule>
  </conditionalFormatting>
  <conditionalFormatting sqref="F13:F17">
    <cfRule type="expression" dxfId="2" priority="3" stopIfTrue="1">
      <formula>#REF!=1</formula>
    </cfRule>
  </conditionalFormatting>
  <conditionalFormatting sqref="F11">
    <cfRule type="expression" dxfId="1" priority="2" stopIfTrue="1">
      <formula>#REF!=1</formula>
    </cfRule>
  </conditionalFormatting>
  <conditionalFormatting sqref="F12">
    <cfRule type="expression" dxfId="0" priority="1" stopIfTrue="1">
      <formula>#REF!=1</formula>
    </cfRule>
  </conditionalFormatting>
  <dataValidations count="1">
    <dataValidation type="list" allowBlank="1" showInputMessage="1" showErrorMessage="1" sqref="E12:E17" xr:uid="{BE694D64-2528-49F3-8949-841986A1AEBA}">
      <formula1>"SINAPI,SICRO,COMPOSIÇÃO,COTAÇÃO"</formula1>
    </dataValidation>
  </dataValidations>
  <printOptions horizontalCentered="1"/>
  <pageMargins left="0.23622047244094491" right="0.23622047244094491" top="1.2598425196850394" bottom="0.35433070866141736" header="0.11811023622047245" footer="0.11811023622047245"/>
  <pageSetup paperSize="9" scale="57" fitToHeight="0" pageOrder="overThenDown" orientation="landscape" horizontalDpi="300" verticalDpi="300" r:id="rId1"/>
  <headerFooter scaleWithDoc="0">
    <oddHeader>&amp;C&amp;G</oddHeader>
    <oddFooter>&amp;C&amp;8(54) 3273-1150. Rua Silva Jardim, 505 | Bairro Centro. CEP 95340-000 | contato@novabassano.rs.gov.br&amp;R&amp;8&amp;P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2025-12-16T17:46:10Z</dcterms:created>
  <dcterms:modified xsi:type="dcterms:W3CDTF">2025-12-16T17:50:18Z</dcterms:modified>
</cp:coreProperties>
</file>