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D5D7564F-481E-4B53-B15B-F0463D3F8F9F}" xr6:coauthVersionLast="47" xr6:coauthVersionMax="47" xr10:uidLastSave="{00000000-0000-0000-0000-000000000000}"/>
  <bookViews>
    <workbookView xWindow="-120" yWindow="-120" windowWidth="29040" windowHeight="15840" xr2:uid="{984807F2-9C19-4547-B760-D1C86B31BFA5}"/>
  </bookViews>
  <sheets>
    <sheet name="Orçamento" sheetId="1" r:id="rId1"/>
  </sheets>
  <definedNames>
    <definedName name="_xlnm.Print_Area" localSheetId="0">Orçamento!$B$2:$Q$46</definedName>
    <definedName name="_xlnm.Print_Titles" localSheetId="0">Orçamento!$8:$9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M31" i="1"/>
  <c r="J31" i="1"/>
  <c r="N31" i="1" s="1"/>
  <c r="A31" i="1"/>
  <c r="M30" i="1"/>
  <c r="N30" i="1"/>
  <c r="J30" i="1"/>
  <c r="A30" i="1"/>
  <c r="K26" i="1"/>
  <c r="M26" i="1" s="1"/>
  <c r="O26" i="1" s="1"/>
  <c r="A25" i="1"/>
  <c r="A26" i="1" s="1"/>
  <c r="M21" i="1"/>
  <c r="O21" i="1" s="1"/>
  <c r="J21" i="1"/>
  <c r="M20" i="1"/>
  <c r="O20" i="1" s="1"/>
  <c r="J20" i="1"/>
  <c r="N20" i="1" s="1"/>
  <c r="P20" i="1" s="1"/>
  <c r="Q20" i="1" s="1"/>
  <c r="A20" i="1"/>
  <c r="A21" i="1" s="1"/>
  <c r="M19" i="1"/>
  <c r="J19" i="1"/>
  <c r="A19" i="1"/>
  <c r="B18" i="1"/>
  <c r="B24" i="1" s="1"/>
  <c r="A15" i="1"/>
  <c r="B15" i="1" s="1"/>
  <c r="B14" i="1"/>
  <c r="B11" i="1"/>
  <c r="A11" i="1"/>
  <c r="N7" i="1"/>
  <c r="H30" i="1" s="1"/>
  <c r="F38" i="1"/>
  <c r="B26" i="1" l="1"/>
  <c r="B29" i="1"/>
  <c r="B25" i="1"/>
  <c r="N21" i="1"/>
  <c r="P21" i="1" s="1"/>
  <c r="Q21" i="1" s="1"/>
  <c r="P30" i="1"/>
  <c r="O30" i="1"/>
  <c r="N19" i="1"/>
  <c r="B20" i="1"/>
  <c r="J26" i="1"/>
  <c r="N26" i="1" s="1"/>
  <c r="P26" i="1" s="1"/>
  <c r="Q26" i="1" s="1"/>
  <c r="H31" i="1"/>
  <c r="M11" i="1"/>
  <c r="O11" i="1" s="1"/>
  <c r="O12" i="1" s="1"/>
  <c r="J15" i="1"/>
  <c r="H19" i="1"/>
  <c r="J25" i="1"/>
  <c r="N25" i="1" s="1"/>
  <c r="P25" i="1" s="1"/>
  <c r="J11" i="1"/>
  <c r="N11" i="1" s="1"/>
  <c r="P11" i="1" s="1"/>
  <c r="M15" i="1"/>
  <c r="O15" i="1" s="1"/>
  <c r="O16" i="1" s="1"/>
  <c r="M25" i="1"/>
  <c r="O25" i="1" s="1"/>
  <c r="O27" i="1" s="1"/>
  <c r="B19" i="1"/>
  <c r="B21" i="1"/>
  <c r="Q11" i="1" l="1"/>
  <c r="Q12" i="1" s="1"/>
  <c r="P12" i="1"/>
  <c r="Q25" i="1"/>
  <c r="Q27" i="1" s="1"/>
  <c r="P27" i="1"/>
  <c r="P19" i="1"/>
  <c r="O19" i="1"/>
  <c r="O22" i="1" s="1"/>
  <c r="Q30" i="1"/>
  <c r="N15" i="1"/>
  <c r="P15" i="1" s="1"/>
  <c r="P31" i="1"/>
  <c r="Q31" i="1" s="1"/>
  <c r="O31" i="1"/>
  <c r="O32" i="1" s="1"/>
  <c r="O35" i="1" s="1"/>
  <c r="B30" i="1"/>
  <c r="B31" i="1"/>
  <c r="P32" i="1" l="1"/>
  <c r="Q19" i="1"/>
  <c r="P22" i="1"/>
  <c r="P16" i="1"/>
  <c r="Q15" i="1"/>
  <c r="Q16" i="1" s="1"/>
  <c r="Q32" i="1"/>
  <c r="P35" i="1" l="1"/>
  <c r="Q22" i="1"/>
  <c r="Q35" i="1" s="1"/>
</calcChain>
</file>

<file path=xl/sharedStrings.xml><?xml version="1.0" encoding="utf-8"?>
<sst xmlns="http://schemas.openxmlformats.org/spreadsheetml/2006/main" count="85" uniqueCount="59">
  <si>
    <t>PLANILHA ORÇAMENTÁRIA</t>
  </si>
  <si>
    <t>Fonte</t>
  </si>
  <si>
    <t>Referência</t>
  </si>
  <si>
    <t>Data</t>
  </si>
  <si>
    <r>
      <rPr>
        <b/>
        <sz val="10"/>
        <rFont val="Arial"/>
        <family val="2"/>
      </rPr>
      <t>Obra/Serviço</t>
    </r>
    <r>
      <rPr>
        <sz val="10"/>
        <rFont val="Arial"/>
        <family val="2"/>
      </rPr>
      <t xml:space="preserve"> =  Pavimentação na Comunidade São João</t>
    </r>
  </si>
  <si>
    <t>Largura da via (m):</t>
  </si>
  <si>
    <t>SINAPI</t>
  </si>
  <si>
    <r>
      <rPr>
        <b/>
        <sz val="10"/>
        <rFont val="Arial"/>
        <family val="2"/>
      </rPr>
      <t>Contratante</t>
    </r>
    <r>
      <rPr>
        <sz val="10"/>
        <rFont val="Arial"/>
        <family val="2"/>
      </rPr>
      <t xml:space="preserve"> =  Município de Nova Bassano - RS</t>
    </r>
  </si>
  <si>
    <t>Frente de Obra 1 (m):</t>
  </si>
  <si>
    <t>Encargos:</t>
  </si>
  <si>
    <t>SICRO</t>
  </si>
  <si>
    <r>
      <t xml:space="preserve">CEP </t>
    </r>
    <r>
      <rPr>
        <sz val="10"/>
        <rFont val="Arial"/>
        <family val="2"/>
      </rPr>
      <t>= 95340-000</t>
    </r>
  </si>
  <si>
    <t>Frente de Obra 2 (m):</t>
  </si>
  <si>
    <t>Comp. total do trecho (m):</t>
  </si>
  <si>
    <t>Total a executar nesta etapa (m):</t>
  </si>
  <si>
    <t>BDI:</t>
  </si>
  <si>
    <t>Item</t>
  </si>
  <si>
    <t>Código</t>
  </si>
  <si>
    <t>Serviços</t>
  </si>
  <si>
    <t>Unid.</t>
  </si>
  <si>
    <t>Quant.</t>
  </si>
  <si>
    <t>Valor unit.</t>
  </si>
  <si>
    <t>Valor unit. c/ BDI</t>
  </si>
  <si>
    <t>Valor total c/ BDI</t>
  </si>
  <si>
    <t>Total com BDI</t>
  </si>
  <si>
    <t>S/ BDI</t>
  </si>
  <si>
    <t>C/ BDI</t>
  </si>
  <si>
    <t>Material</t>
  </si>
  <si>
    <t>M.O.</t>
  </si>
  <si>
    <t>ADMINISTRAÇÃO LOCAL</t>
  </si>
  <si>
    <t>C</t>
  </si>
  <si>
    <t>Sub-total</t>
  </si>
  <si>
    <t>PLACA DE OBRA</t>
  </si>
  <si>
    <t>REGULARIZAÇÃO DA BASE E DRENAGEM</t>
  </si>
  <si>
    <t>C01 composição</t>
  </si>
  <si>
    <t>C02 composição</t>
  </si>
  <si>
    <t xml:space="preserve"> </t>
  </si>
  <si>
    <t>SINALIZAÇÃO</t>
  </si>
  <si>
    <t>5213440</t>
  </si>
  <si>
    <t>PAVIMENTAÇÃO</t>
  </si>
  <si>
    <t>Cotação</t>
  </si>
  <si>
    <t>EXECUÇÃO DE PAVIMENTO EM PARALELEPÍPEDOS, REJUNTAMENTO COM PÓ DE PEDRA.</t>
  </si>
  <si>
    <t>M2</t>
  </si>
  <si>
    <t>ASSENTAMENTO DE GUIA (MEIO-FIO) EM TRECHO RETO, DE PEDRAS DE BASALTO, DIMENSÕES 50X13X30 CM (COMPRIMENTO X ESPESSURA X ALTURA).</t>
  </si>
  <si>
    <t>TOTAL GERAL</t>
  </si>
  <si>
    <t>* Os serviços deverão ser seguidos conforme os projetos e o memorial descritivo.</t>
  </si>
  <si>
    <t>* Os custos de mobilização de máquinas e equipamentos para a realização dos serviços já estão inclusos e diluídos nos itens deste orçamento.</t>
  </si>
  <si>
    <t>02/2025</t>
  </si>
  <si>
    <t>12/03/2025</t>
  </si>
  <si>
    <t>ENGENHEIRO CIVIL DE OBRA JUNIOR COM ENCARGOS COMPLEMENTARES</t>
  </si>
  <si>
    <t>H</t>
  </si>
  <si>
    <t>FORNECIMENTO E INSTALAÇÃO DE PLACA DE OBRA COM CHAPA GALVANIZADA E ESTRUTURA DE MADEIRA. AF_03/2022_PS</t>
  </si>
  <si>
    <t>REGULARIZAÇÃO E COMPACTAÇÃO DE SUBLEITO DE SOLO PREDOMINANTEMENTE ARGILOSO, PARA OBRAS DE CONSTRUÇÃO DE PAVIMENTOS. AF_09/2024</t>
  </si>
  <si>
    <t>FORNECIMENTO E INSTALAÇÃO DE SUPORTE DE MADEIRA PARA PLACAS DE SINALIZAÇÃO, EM SOLO, COM H= DE 2,0 M E SEÇÃO DE 7,5 X 7,5 CM. AF_03/2022</t>
  </si>
  <si>
    <t>UN</t>
  </si>
  <si>
    <t>PLACA DE REGULAMENTAÇÃO EM AÇO D = 0,60 M - PELÍCULA RETRORREFLETIVA TIPO I + SI - FORNECIMENTO E IMPLANTAÇÃO</t>
  </si>
  <si>
    <t>CAIXA DE PASSAGEM DE ALVENARIA COM TAMPA DE CONCRETO, MEDIDAS INTERNAS (LxCxP) 60X100X100CM</t>
  </si>
  <si>
    <t>UNID</t>
  </si>
  <si>
    <t>CAIXA DE ALVENARIA COM GRELHA DE AÇO, MEDIDAS INTERNAS (LxCxP) 60X100X100CM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</si>
</sst>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_(* #,##0.00_);_(* \(#,##0.00\);_(* \-??_);_(@_)"/>
    <numFmt numFmtId="166" formatCode="_(&quot;R$ &quot;* #,##0.00_);_(&quot;R$ &quot;* \(#,##0.00\);_(&quot;R$ &quot;* &quot;-&quot;??_);_(@_)"/>
    <numFmt numFmtId="167" formatCode="&quot;Nova Bassano,&quot;\ dd\ &quot;de&quot;\ mmmm\ &quot;de&quot;\ yyyy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9" fontId="1" fillId="0" borderId="0" applyFill="0" applyBorder="0" applyAlignment="0" applyProtection="0"/>
  </cellStyleXfs>
  <cellXfs count="12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5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vertical="center"/>
    </xf>
    <xf numFmtId="17" fontId="0" fillId="0" borderId="8" xfId="0" applyNumberFormat="1" applyBorder="1" applyAlignment="1">
      <alignment horizontal="left" vertical="center"/>
    </xf>
    <xf numFmtId="1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/>
    </xf>
    <xf numFmtId="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right" vertical="center"/>
    </xf>
    <xf numFmtId="10" fontId="0" fillId="0" borderId="5" xfId="0" applyNumberFormat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65" fontId="0" fillId="0" borderId="5" xfId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0" fontId="1" fillId="0" borderId="5" xfId="3" applyNumberFormat="1" applyFill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" fontId="0" fillId="0" borderId="29" xfId="2" applyNumberFormat="1" applyFont="1" applyFill="1" applyBorder="1" applyAlignment="1">
      <alignment horizontal="right" vertical="center"/>
    </xf>
    <xf numFmtId="166" fontId="1" fillId="0" borderId="29" xfId="2" applyFill="1" applyBorder="1" applyAlignment="1">
      <alignment horizontal="right" vertical="center"/>
    </xf>
    <xf numFmtId="166" fontId="1" fillId="0" borderId="30" xfId="2" applyFill="1" applyBorder="1" applyAlignment="1">
      <alignment horizontal="right" vertical="center"/>
    </xf>
    <xf numFmtId="166" fontId="1" fillId="0" borderId="30" xfId="2" applyBorder="1" applyAlignment="1">
      <alignment horizontal="right" vertical="center"/>
    </xf>
    <xf numFmtId="166" fontId="1" fillId="0" borderId="31" xfId="2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166" fontId="6" fillId="0" borderId="26" xfId="2" applyFont="1" applyFill="1" applyBorder="1" applyAlignment="1">
      <alignment horizontal="right" vertical="center"/>
    </xf>
    <xf numFmtId="166" fontId="6" fillId="0" borderId="29" xfId="2" applyFont="1" applyFill="1" applyBorder="1" applyAlignment="1">
      <alignment horizontal="right" vertical="center"/>
    </xf>
    <xf numFmtId="166" fontId="6" fillId="0" borderId="32" xfId="2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left" vertical="center" wrapText="1"/>
    </xf>
    <xf numFmtId="4" fontId="1" fillId="0" borderId="30" xfId="2" applyNumberForma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left" vertical="center" wrapText="1"/>
    </xf>
    <xf numFmtId="4" fontId="1" fillId="0" borderId="29" xfId="2" applyNumberFormat="1" applyFill="1" applyBorder="1" applyAlignment="1">
      <alignment horizontal="right" vertical="center"/>
    </xf>
    <xf numFmtId="166" fontId="1" fillId="0" borderId="34" xfId="2" applyFill="1" applyBorder="1" applyAlignment="1">
      <alignment horizontal="right" vertical="center"/>
    </xf>
    <xf numFmtId="0" fontId="9" fillId="4" borderId="25" xfId="0" applyFont="1" applyFill="1" applyBorder="1" applyAlignment="1">
      <alignment horizontal="center" vertical="center" textRotation="90"/>
    </xf>
    <xf numFmtId="166" fontId="6" fillId="0" borderId="34" xfId="2" applyFont="1" applyFill="1" applyBorder="1" applyAlignment="1">
      <alignment horizontal="right" vertical="center"/>
    </xf>
    <xf numFmtId="49" fontId="5" fillId="3" borderId="35" xfId="0" applyNumberFormat="1" applyFont="1" applyFill="1" applyBorder="1" applyAlignment="1">
      <alignment vertical="center"/>
    </xf>
    <xf numFmtId="49" fontId="5" fillId="3" borderId="37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0" fillId="3" borderId="38" xfId="0" applyFill="1" applyBorder="1" applyAlignment="1">
      <alignment horizontal="center" vertical="center" wrapText="1"/>
    </xf>
    <xf numFmtId="166" fontId="1" fillId="3" borderId="20" xfId="2" applyFill="1" applyBorder="1" applyAlignment="1">
      <alignment horizontal="right" vertical="center"/>
    </xf>
    <xf numFmtId="166" fontId="6" fillId="3" borderId="19" xfId="2" applyFont="1" applyFill="1" applyBorder="1" applyAlignment="1">
      <alignment horizontal="right" vertical="center"/>
    </xf>
    <xf numFmtId="166" fontId="6" fillId="3" borderId="39" xfId="2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6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5E788-E31C-4D21-8F4E-2E46AC4956A6}">
  <sheetPr>
    <outlinePr summaryBelow="0"/>
    <pageSetUpPr fitToPage="1"/>
  </sheetPr>
  <dimension ref="A1:W68"/>
  <sheetViews>
    <sheetView tabSelected="1" zoomScaleNormal="100" workbookViewId="0">
      <pane xSplit="17" ySplit="9" topLeftCell="R10" activePane="bottomRight" state="frozen"/>
      <selection pane="topRight" activeCell="R1" sqref="R1"/>
      <selection pane="bottomLeft" activeCell="A10" sqref="A10"/>
      <selection pane="bottomRight" activeCell="W19" sqref="W19"/>
    </sheetView>
  </sheetViews>
  <sheetFormatPr defaultRowHeight="12.75" outlineLevelRow="1" outlineLevelCol="1" x14ac:dyDescent="0.2"/>
  <cols>
    <col min="1" max="1" width="9.140625" style="1"/>
    <col min="2" max="2" width="9.140625" style="2"/>
    <col min="3" max="3" width="2.85546875" style="3" customWidth="1"/>
    <col min="4" max="4" width="10.5703125" style="4" customWidth="1"/>
    <col min="5" max="5" width="9.140625" style="4" customWidth="1"/>
    <col min="6" max="6" width="42.28515625" style="2" customWidth="1"/>
    <col min="7" max="7" width="9.140625" style="4"/>
    <col min="8" max="8" width="14.28515625" style="2" customWidth="1"/>
    <col min="9" max="9" width="14" style="2" customWidth="1"/>
    <col min="10" max="14" width="14" style="2" customWidth="1" outlineLevel="1"/>
    <col min="15" max="15" width="18.28515625" style="2" customWidth="1" outlineLevel="1"/>
    <col min="16" max="16" width="20.28515625" style="2" bestFit="1" customWidth="1" outlineLevel="1"/>
    <col min="17" max="17" width="18.28515625" style="2" customWidth="1"/>
    <col min="18" max="18" width="12.85546875" style="2" bestFit="1" customWidth="1"/>
    <col min="19" max="19" width="13.28515625" style="2" customWidth="1"/>
    <col min="20" max="20" width="14.5703125" style="3" customWidth="1"/>
    <col min="21" max="21" width="13.28515625" style="3" customWidth="1"/>
    <col min="22" max="22" width="12.5703125" style="3" customWidth="1"/>
    <col min="23" max="23" width="12.140625" style="2" customWidth="1"/>
    <col min="24" max="260" width="9.140625" style="2"/>
    <col min="261" max="261" width="15.28515625" style="2" customWidth="1"/>
    <col min="262" max="262" width="42.28515625" style="2" customWidth="1"/>
    <col min="263" max="263" width="9.140625" style="2"/>
    <col min="264" max="264" width="14.28515625" style="2" customWidth="1"/>
    <col min="265" max="269" width="14" style="2" customWidth="1"/>
    <col min="270" max="270" width="18.28515625" style="2" customWidth="1"/>
    <col min="271" max="271" width="20.85546875" style="2" customWidth="1"/>
    <col min="272" max="272" width="17.85546875" style="2" customWidth="1"/>
    <col min="273" max="516" width="9.140625" style="2"/>
    <col min="517" max="517" width="15.28515625" style="2" customWidth="1"/>
    <col min="518" max="518" width="42.28515625" style="2" customWidth="1"/>
    <col min="519" max="519" width="9.140625" style="2"/>
    <col min="520" max="520" width="14.28515625" style="2" customWidth="1"/>
    <col min="521" max="525" width="14" style="2" customWidth="1"/>
    <col min="526" max="526" width="18.28515625" style="2" customWidth="1"/>
    <col min="527" max="527" width="20.85546875" style="2" customWidth="1"/>
    <col min="528" max="528" width="17.85546875" style="2" customWidth="1"/>
    <col min="529" max="772" width="9.140625" style="2"/>
    <col min="773" max="773" width="15.28515625" style="2" customWidth="1"/>
    <col min="774" max="774" width="42.28515625" style="2" customWidth="1"/>
    <col min="775" max="775" width="9.140625" style="2"/>
    <col min="776" max="776" width="14.28515625" style="2" customWidth="1"/>
    <col min="777" max="781" width="14" style="2" customWidth="1"/>
    <col min="782" max="782" width="18.28515625" style="2" customWidth="1"/>
    <col min="783" max="783" width="20.85546875" style="2" customWidth="1"/>
    <col min="784" max="784" width="17.85546875" style="2" customWidth="1"/>
    <col min="785" max="1028" width="9.140625" style="2"/>
    <col min="1029" max="1029" width="15.28515625" style="2" customWidth="1"/>
    <col min="1030" max="1030" width="42.28515625" style="2" customWidth="1"/>
    <col min="1031" max="1031" width="9.140625" style="2"/>
    <col min="1032" max="1032" width="14.28515625" style="2" customWidth="1"/>
    <col min="1033" max="1037" width="14" style="2" customWidth="1"/>
    <col min="1038" max="1038" width="18.28515625" style="2" customWidth="1"/>
    <col min="1039" max="1039" width="20.85546875" style="2" customWidth="1"/>
    <col min="1040" max="1040" width="17.85546875" style="2" customWidth="1"/>
    <col min="1041" max="1284" width="9.140625" style="2"/>
    <col min="1285" max="1285" width="15.28515625" style="2" customWidth="1"/>
    <col min="1286" max="1286" width="42.28515625" style="2" customWidth="1"/>
    <col min="1287" max="1287" width="9.140625" style="2"/>
    <col min="1288" max="1288" width="14.28515625" style="2" customWidth="1"/>
    <col min="1289" max="1293" width="14" style="2" customWidth="1"/>
    <col min="1294" max="1294" width="18.28515625" style="2" customWidth="1"/>
    <col min="1295" max="1295" width="20.85546875" style="2" customWidth="1"/>
    <col min="1296" max="1296" width="17.85546875" style="2" customWidth="1"/>
    <col min="1297" max="1540" width="9.140625" style="2"/>
    <col min="1541" max="1541" width="15.28515625" style="2" customWidth="1"/>
    <col min="1542" max="1542" width="42.28515625" style="2" customWidth="1"/>
    <col min="1543" max="1543" width="9.140625" style="2"/>
    <col min="1544" max="1544" width="14.28515625" style="2" customWidth="1"/>
    <col min="1545" max="1549" width="14" style="2" customWidth="1"/>
    <col min="1550" max="1550" width="18.28515625" style="2" customWidth="1"/>
    <col min="1551" max="1551" width="20.85546875" style="2" customWidth="1"/>
    <col min="1552" max="1552" width="17.85546875" style="2" customWidth="1"/>
    <col min="1553" max="1796" width="9.140625" style="2"/>
    <col min="1797" max="1797" width="15.28515625" style="2" customWidth="1"/>
    <col min="1798" max="1798" width="42.28515625" style="2" customWidth="1"/>
    <col min="1799" max="1799" width="9.140625" style="2"/>
    <col min="1800" max="1800" width="14.28515625" style="2" customWidth="1"/>
    <col min="1801" max="1805" width="14" style="2" customWidth="1"/>
    <col min="1806" max="1806" width="18.28515625" style="2" customWidth="1"/>
    <col min="1807" max="1807" width="20.85546875" style="2" customWidth="1"/>
    <col min="1808" max="1808" width="17.85546875" style="2" customWidth="1"/>
    <col min="1809" max="2052" width="9.140625" style="2"/>
    <col min="2053" max="2053" width="15.28515625" style="2" customWidth="1"/>
    <col min="2054" max="2054" width="42.28515625" style="2" customWidth="1"/>
    <col min="2055" max="2055" width="9.140625" style="2"/>
    <col min="2056" max="2056" width="14.28515625" style="2" customWidth="1"/>
    <col min="2057" max="2061" width="14" style="2" customWidth="1"/>
    <col min="2062" max="2062" width="18.28515625" style="2" customWidth="1"/>
    <col min="2063" max="2063" width="20.85546875" style="2" customWidth="1"/>
    <col min="2064" max="2064" width="17.85546875" style="2" customWidth="1"/>
    <col min="2065" max="2308" width="9.140625" style="2"/>
    <col min="2309" max="2309" width="15.28515625" style="2" customWidth="1"/>
    <col min="2310" max="2310" width="42.28515625" style="2" customWidth="1"/>
    <col min="2311" max="2311" width="9.140625" style="2"/>
    <col min="2312" max="2312" width="14.28515625" style="2" customWidth="1"/>
    <col min="2313" max="2317" width="14" style="2" customWidth="1"/>
    <col min="2318" max="2318" width="18.28515625" style="2" customWidth="1"/>
    <col min="2319" max="2319" width="20.85546875" style="2" customWidth="1"/>
    <col min="2320" max="2320" width="17.85546875" style="2" customWidth="1"/>
    <col min="2321" max="2564" width="9.140625" style="2"/>
    <col min="2565" max="2565" width="15.28515625" style="2" customWidth="1"/>
    <col min="2566" max="2566" width="42.28515625" style="2" customWidth="1"/>
    <col min="2567" max="2567" width="9.140625" style="2"/>
    <col min="2568" max="2568" width="14.28515625" style="2" customWidth="1"/>
    <col min="2569" max="2573" width="14" style="2" customWidth="1"/>
    <col min="2574" max="2574" width="18.28515625" style="2" customWidth="1"/>
    <col min="2575" max="2575" width="20.85546875" style="2" customWidth="1"/>
    <col min="2576" max="2576" width="17.85546875" style="2" customWidth="1"/>
    <col min="2577" max="2820" width="9.140625" style="2"/>
    <col min="2821" max="2821" width="15.28515625" style="2" customWidth="1"/>
    <col min="2822" max="2822" width="42.28515625" style="2" customWidth="1"/>
    <col min="2823" max="2823" width="9.140625" style="2"/>
    <col min="2824" max="2824" width="14.28515625" style="2" customWidth="1"/>
    <col min="2825" max="2829" width="14" style="2" customWidth="1"/>
    <col min="2830" max="2830" width="18.28515625" style="2" customWidth="1"/>
    <col min="2831" max="2831" width="20.85546875" style="2" customWidth="1"/>
    <col min="2832" max="2832" width="17.85546875" style="2" customWidth="1"/>
    <col min="2833" max="3076" width="9.140625" style="2"/>
    <col min="3077" max="3077" width="15.28515625" style="2" customWidth="1"/>
    <col min="3078" max="3078" width="42.28515625" style="2" customWidth="1"/>
    <col min="3079" max="3079" width="9.140625" style="2"/>
    <col min="3080" max="3080" width="14.28515625" style="2" customWidth="1"/>
    <col min="3081" max="3085" width="14" style="2" customWidth="1"/>
    <col min="3086" max="3086" width="18.28515625" style="2" customWidth="1"/>
    <col min="3087" max="3087" width="20.85546875" style="2" customWidth="1"/>
    <col min="3088" max="3088" width="17.85546875" style="2" customWidth="1"/>
    <col min="3089" max="3332" width="9.140625" style="2"/>
    <col min="3333" max="3333" width="15.28515625" style="2" customWidth="1"/>
    <col min="3334" max="3334" width="42.28515625" style="2" customWidth="1"/>
    <col min="3335" max="3335" width="9.140625" style="2"/>
    <col min="3336" max="3336" width="14.28515625" style="2" customWidth="1"/>
    <col min="3337" max="3341" width="14" style="2" customWidth="1"/>
    <col min="3342" max="3342" width="18.28515625" style="2" customWidth="1"/>
    <col min="3343" max="3343" width="20.85546875" style="2" customWidth="1"/>
    <col min="3344" max="3344" width="17.85546875" style="2" customWidth="1"/>
    <col min="3345" max="3588" width="9.140625" style="2"/>
    <col min="3589" max="3589" width="15.28515625" style="2" customWidth="1"/>
    <col min="3590" max="3590" width="42.28515625" style="2" customWidth="1"/>
    <col min="3591" max="3591" width="9.140625" style="2"/>
    <col min="3592" max="3592" width="14.28515625" style="2" customWidth="1"/>
    <col min="3593" max="3597" width="14" style="2" customWidth="1"/>
    <col min="3598" max="3598" width="18.28515625" style="2" customWidth="1"/>
    <col min="3599" max="3599" width="20.85546875" style="2" customWidth="1"/>
    <col min="3600" max="3600" width="17.85546875" style="2" customWidth="1"/>
    <col min="3601" max="3844" width="9.140625" style="2"/>
    <col min="3845" max="3845" width="15.28515625" style="2" customWidth="1"/>
    <col min="3846" max="3846" width="42.28515625" style="2" customWidth="1"/>
    <col min="3847" max="3847" width="9.140625" style="2"/>
    <col min="3848" max="3848" width="14.28515625" style="2" customWidth="1"/>
    <col min="3849" max="3853" width="14" style="2" customWidth="1"/>
    <col min="3854" max="3854" width="18.28515625" style="2" customWidth="1"/>
    <col min="3855" max="3855" width="20.85546875" style="2" customWidth="1"/>
    <col min="3856" max="3856" width="17.85546875" style="2" customWidth="1"/>
    <col min="3857" max="4100" width="9.140625" style="2"/>
    <col min="4101" max="4101" width="15.28515625" style="2" customWidth="1"/>
    <col min="4102" max="4102" width="42.28515625" style="2" customWidth="1"/>
    <col min="4103" max="4103" width="9.140625" style="2"/>
    <col min="4104" max="4104" width="14.28515625" style="2" customWidth="1"/>
    <col min="4105" max="4109" width="14" style="2" customWidth="1"/>
    <col min="4110" max="4110" width="18.28515625" style="2" customWidth="1"/>
    <col min="4111" max="4111" width="20.85546875" style="2" customWidth="1"/>
    <col min="4112" max="4112" width="17.85546875" style="2" customWidth="1"/>
    <col min="4113" max="4356" width="9.140625" style="2"/>
    <col min="4357" max="4357" width="15.28515625" style="2" customWidth="1"/>
    <col min="4358" max="4358" width="42.28515625" style="2" customWidth="1"/>
    <col min="4359" max="4359" width="9.140625" style="2"/>
    <col min="4360" max="4360" width="14.28515625" style="2" customWidth="1"/>
    <col min="4361" max="4365" width="14" style="2" customWidth="1"/>
    <col min="4366" max="4366" width="18.28515625" style="2" customWidth="1"/>
    <col min="4367" max="4367" width="20.85546875" style="2" customWidth="1"/>
    <col min="4368" max="4368" width="17.85546875" style="2" customWidth="1"/>
    <col min="4369" max="4612" width="9.140625" style="2"/>
    <col min="4613" max="4613" width="15.28515625" style="2" customWidth="1"/>
    <col min="4614" max="4614" width="42.28515625" style="2" customWidth="1"/>
    <col min="4615" max="4615" width="9.140625" style="2"/>
    <col min="4616" max="4616" width="14.28515625" style="2" customWidth="1"/>
    <col min="4617" max="4621" width="14" style="2" customWidth="1"/>
    <col min="4622" max="4622" width="18.28515625" style="2" customWidth="1"/>
    <col min="4623" max="4623" width="20.85546875" style="2" customWidth="1"/>
    <col min="4624" max="4624" width="17.85546875" style="2" customWidth="1"/>
    <col min="4625" max="4868" width="9.140625" style="2"/>
    <col min="4869" max="4869" width="15.28515625" style="2" customWidth="1"/>
    <col min="4870" max="4870" width="42.28515625" style="2" customWidth="1"/>
    <col min="4871" max="4871" width="9.140625" style="2"/>
    <col min="4872" max="4872" width="14.28515625" style="2" customWidth="1"/>
    <col min="4873" max="4877" width="14" style="2" customWidth="1"/>
    <col min="4878" max="4878" width="18.28515625" style="2" customWidth="1"/>
    <col min="4879" max="4879" width="20.85546875" style="2" customWidth="1"/>
    <col min="4880" max="4880" width="17.85546875" style="2" customWidth="1"/>
    <col min="4881" max="5124" width="9.140625" style="2"/>
    <col min="5125" max="5125" width="15.28515625" style="2" customWidth="1"/>
    <col min="5126" max="5126" width="42.28515625" style="2" customWidth="1"/>
    <col min="5127" max="5127" width="9.140625" style="2"/>
    <col min="5128" max="5128" width="14.28515625" style="2" customWidth="1"/>
    <col min="5129" max="5133" width="14" style="2" customWidth="1"/>
    <col min="5134" max="5134" width="18.28515625" style="2" customWidth="1"/>
    <col min="5135" max="5135" width="20.85546875" style="2" customWidth="1"/>
    <col min="5136" max="5136" width="17.85546875" style="2" customWidth="1"/>
    <col min="5137" max="5380" width="9.140625" style="2"/>
    <col min="5381" max="5381" width="15.28515625" style="2" customWidth="1"/>
    <col min="5382" max="5382" width="42.28515625" style="2" customWidth="1"/>
    <col min="5383" max="5383" width="9.140625" style="2"/>
    <col min="5384" max="5384" width="14.28515625" style="2" customWidth="1"/>
    <col min="5385" max="5389" width="14" style="2" customWidth="1"/>
    <col min="5390" max="5390" width="18.28515625" style="2" customWidth="1"/>
    <col min="5391" max="5391" width="20.85546875" style="2" customWidth="1"/>
    <col min="5392" max="5392" width="17.85546875" style="2" customWidth="1"/>
    <col min="5393" max="5636" width="9.140625" style="2"/>
    <col min="5637" max="5637" width="15.28515625" style="2" customWidth="1"/>
    <col min="5638" max="5638" width="42.28515625" style="2" customWidth="1"/>
    <col min="5639" max="5639" width="9.140625" style="2"/>
    <col min="5640" max="5640" width="14.28515625" style="2" customWidth="1"/>
    <col min="5641" max="5645" width="14" style="2" customWidth="1"/>
    <col min="5646" max="5646" width="18.28515625" style="2" customWidth="1"/>
    <col min="5647" max="5647" width="20.85546875" style="2" customWidth="1"/>
    <col min="5648" max="5648" width="17.85546875" style="2" customWidth="1"/>
    <col min="5649" max="5892" width="9.140625" style="2"/>
    <col min="5893" max="5893" width="15.28515625" style="2" customWidth="1"/>
    <col min="5894" max="5894" width="42.28515625" style="2" customWidth="1"/>
    <col min="5895" max="5895" width="9.140625" style="2"/>
    <col min="5896" max="5896" width="14.28515625" style="2" customWidth="1"/>
    <col min="5897" max="5901" width="14" style="2" customWidth="1"/>
    <col min="5902" max="5902" width="18.28515625" style="2" customWidth="1"/>
    <col min="5903" max="5903" width="20.85546875" style="2" customWidth="1"/>
    <col min="5904" max="5904" width="17.85546875" style="2" customWidth="1"/>
    <col min="5905" max="6148" width="9.140625" style="2"/>
    <col min="6149" max="6149" width="15.28515625" style="2" customWidth="1"/>
    <col min="6150" max="6150" width="42.28515625" style="2" customWidth="1"/>
    <col min="6151" max="6151" width="9.140625" style="2"/>
    <col min="6152" max="6152" width="14.28515625" style="2" customWidth="1"/>
    <col min="6153" max="6157" width="14" style="2" customWidth="1"/>
    <col min="6158" max="6158" width="18.28515625" style="2" customWidth="1"/>
    <col min="6159" max="6159" width="20.85546875" style="2" customWidth="1"/>
    <col min="6160" max="6160" width="17.85546875" style="2" customWidth="1"/>
    <col min="6161" max="6404" width="9.140625" style="2"/>
    <col min="6405" max="6405" width="15.28515625" style="2" customWidth="1"/>
    <col min="6406" max="6406" width="42.28515625" style="2" customWidth="1"/>
    <col min="6407" max="6407" width="9.140625" style="2"/>
    <col min="6408" max="6408" width="14.28515625" style="2" customWidth="1"/>
    <col min="6409" max="6413" width="14" style="2" customWidth="1"/>
    <col min="6414" max="6414" width="18.28515625" style="2" customWidth="1"/>
    <col min="6415" max="6415" width="20.85546875" style="2" customWidth="1"/>
    <col min="6416" max="6416" width="17.85546875" style="2" customWidth="1"/>
    <col min="6417" max="6660" width="9.140625" style="2"/>
    <col min="6661" max="6661" width="15.28515625" style="2" customWidth="1"/>
    <col min="6662" max="6662" width="42.28515625" style="2" customWidth="1"/>
    <col min="6663" max="6663" width="9.140625" style="2"/>
    <col min="6664" max="6664" width="14.28515625" style="2" customWidth="1"/>
    <col min="6665" max="6669" width="14" style="2" customWidth="1"/>
    <col min="6670" max="6670" width="18.28515625" style="2" customWidth="1"/>
    <col min="6671" max="6671" width="20.85546875" style="2" customWidth="1"/>
    <col min="6672" max="6672" width="17.85546875" style="2" customWidth="1"/>
    <col min="6673" max="6916" width="9.140625" style="2"/>
    <col min="6917" max="6917" width="15.28515625" style="2" customWidth="1"/>
    <col min="6918" max="6918" width="42.28515625" style="2" customWidth="1"/>
    <col min="6919" max="6919" width="9.140625" style="2"/>
    <col min="6920" max="6920" width="14.28515625" style="2" customWidth="1"/>
    <col min="6921" max="6925" width="14" style="2" customWidth="1"/>
    <col min="6926" max="6926" width="18.28515625" style="2" customWidth="1"/>
    <col min="6927" max="6927" width="20.85546875" style="2" customWidth="1"/>
    <col min="6928" max="6928" width="17.85546875" style="2" customWidth="1"/>
    <col min="6929" max="7172" width="9.140625" style="2"/>
    <col min="7173" max="7173" width="15.28515625" style="2" customWidth="1"/>
    <col min="7174" max="7174" width="42.28515625" style="2" customWidth="1"/>
    <col min="7175" max="7175" width="9.140625" style="2"/>
    <col min="7176" max="7176" width="14.28515625" style="2" customWidth="1"/>
    <col min="7177" max="7181" width="14" style="2" customWidth="1"/>
    <col min="7182" max="7182" width="18.28515625" style="2" customWidth="1"/>
    <col min="7183" max="7183" width="20.85546875" style="2" customWidth="1"/>
    <col min="7184" max="7184" width="17.85546875" style="2" customWidth="1"/>
    <col min="7185" max="7428" width="9.140625" style="2"/>
    <col min="7429" max="7429" width="15.28515625" style="2" customWidth="1"/>
    <col min="7430" max="7430" width="42.28515625" style="2" customWidth="1"/>
    <col min="7431" max="7431" width="9.140625" style="2"/>
    <col min="7432" max="7432" width="14.28515625" style="2" customWidth="1"/>
    <col min="7433" max="7437" width="14" style="2" customWidth="1"/>
    <col min="7438" max="7438" width="18.28515625" style="2" customWidth="1"/>
    <col min="7439" max="7439" width="20.85546875" style="2" customWidth="1"/>
    <col min="7440" max="7440" width="17.85546875" style="2" customWidth="1"/>
    <col min="7441" max="7684" width="9.140625" style="2"/>
    <col min="7685" max="7685" width="15.28515625" style="2" customWidth="1"/>
    <col min="7686" max="7686" width="42.28515625" style="2" customWidth="1"/>
    <col min="7687" max="7687" width="9.140625" style="2"/>
    <col min="7688" max="7688" width="14.28515625" style="2" customWidth="1"/>
    <col min="7689" max="7693" width="14" style="2" customWidth="1"/>
    <col min="7694" max="7694" width="18.28515625" style="2" customWidth="1"/>
    <col min="7695" max="7695" width="20.85546875" style="2" customWidth="1"/>
    <col min="7696" max="7696" width="17.85546875" style="2" customWidth="1"/>
    <col min="7697" max="7940" width="9.140625" style="2"/>
    <col min="7941" max="7941" width="15.28515625" style="2" customWidth="1"/>
    <col min="7942" max="7942" width="42.28515625" style="2" customWidth="1"/>
    <col min="7943" max="7943" width="9.140625" style="2"/>
    <col min="7944" max="7944" width="14.28515625" style="2" customWidth="1"/>
    <col min="7945" max="7949" width="14" style="2" customWidth="1"/>
    <col min="7950" max="7950" width="18.28515625" style="2" customWidth="1"/>
    <col min="7951" max="7951" width="20.85546875" style="2" customWidth="1"/>
    <col min="7952" max="7952" width="17.85546875" style="2" customWidth="1"/>
    <col min="7953" max="8196" width="9.140625" style="2"/>
    <col min="8197" max="8197" width="15.28515625" style="2" customWidth="1"/>
    <col min="8198" max="8198" width="42.28515625" style="2" customWidth="1"/>
    <col min="8199" max="8199" width="9.140625" style="2"/>
    <col min="8200" max="8200" width="14.28515625" style="2" customWidth="1"/>
    <col min="8201" max="8205" width="14" style="2" customWidth="1"/>
    <col min="8206" max="8206" width="18.28515625" style="2" customWidth="1"/>
    <col min="8207" max="8207" width="20.85546875" style="2" customWidth="1"/>
    <col min="8208" max="8208" width="17.85546875" style="2" customWidth="1"/>
    <col min="8209" max="8452" width="9.140625" style="2"/>
    <col min="8453" max="8453" width="15.28515625" style="2" customWidth="1"/>
    <col min="8454" max="8454" width="42.28515625" style="2" customWidth="1"/>
    <col min="8455" max="8455" width="9.140625" style="2"/>
    <col min="8456" max="8456" width="14.28515625" style="2" customWidth="1"/>
    <col min="8457" max="8461" width="14" style="2" customWidth="1"/>
    <col min="8462" max="8462" width="18.28515625" style="2" customWidth="1"/>
    <col min="8463" max="8463" width="20.85546875" style="2" customWidth="1"/>
    <col min="8464" max="8464" width="17.85546875" style="2" customWidth="1"/>
    <col min="8465" max="8708" width="9.140625" style="2"/>
    <col min="8709" max="8709" width="15.28515625" style="2" customWidth="1"/>
    <col min="8710" max="8710" width="42.28515625" style="2" customWidth="1"/>
    <col min="8711" max="8711" width="9.140625" style="2"/>
    <col min="8712" max="8712" width="14.28515625" style="2" customWidth="1"/>
    <col min="8713" max="8717" width="14" style="2" customWidth="1"/>
    <col min="8718" max="8718" width="18.28515625" style="2" customWidth="1"/>
    <col min="8719" max="8719" width="20.85546875" style="2" customWidth="1"/>
    <col min="8720" max="8720" width="17.85546875" style="2" customWidth="1"/>
    <col min="8721" max="8964" width="9.140625" style="2"/>
    <col min="8965" max="8965" width="15.28515625" style="2" customWidth="1"/>
    <col min="8966" max="8966" width="42.28515625" style="2" customWidth="1"/>
    <col min="8967" max="8967" width="9.140625" style="2"/>
    <col min="8968" max="8968" width="14.28515625" style="2" customWidth="1"/>
    <col min="8969" max="8973" width="14" style="2" customWidth="1"/>
    <col min="8974" max="8974" width="18.28515625" style="2" customWidth="1"/>
    <col min="8975" max="8975" width="20.85546875" style="2" customWidth="1"/>
    <col min="8976" max="8976" width="17.85546875" style="2" customWidth="1"/>
    <col min="8977" max="9220" width="9.140625" style="2"/>
    <col min="9221" max="9221" width="15.28515625" style="2" customWidth="1"/>
    <col min="9222" max="9222" width="42.28515625" style="2" customWidth="1"/>
    <col min="9223" max="9223" width="9.140625" style="2"/>
    <col min="9224" max="9224" width="14.28515625" style="2" customWidth="1"/>
    <col min="9225" max="9229" width="14" style="2" customWidth="1"/>
    <col min="9230" max="9230" width="18.28515625" style="2" customWidth="1"/>
    <col min="9231" max="9231" width="20.85546875" style="2" customWidth="1"/>
    <col min="9232" max="9232" width="17.85546875" style="2" customWidth="1"/>
    <col min="9233" max="9476" width="9.140625" style="2"/>
    <col min="9477" max="9477" width="15.28515625" style="2" customWidth="1"/>
    <col min="9478" max="9478" width="42.28515625" style="2" customWidth="1"/>
    <col min="9479" max="9479" width="9.140625" style="2"/>
    <col min="9480" max="9480" width="14.28515625" style="2" customWidth="1"/>
    <col min="9481" max="9485" width="14" style="2" customWidth="1"/>
    <col min="9486" max="9486" width="18.28515625" style="2" customWidth="1"/>
    <col min="9487" max="9487" width="20.85546875" style="2" customWidth="1"/>
    <col min="9488" max="9488" width="17.85546875" style="2" customWidth="1"/>
    <col min="9489" max="9732" width="9.140625" style="2"/>
    <col min="9733" max="9733" width="15.28515625" style="2" customWidth="1"/>
    <col min="9734" max="9734" width="42.28515625" style="2" customWidth="1"/>
    <col min="9735" max="9735" width="9.140625" style="2"/>
    <col min="9736" max="9736" width="14.28515625" style="2" customWidth="1"/>
    <col min="9737" max="9741" width="14" style="2" customWidth="1"/>
    <col min="9742" max="9742" width="18.28515625" style="2" customWidth="1"/>
    <col min="9743" max="9743" width="20.85546875" style="2" customWidth="1"/>
    <col min="9744" max="9744" width="17.85546875" style="2" customWidth="1"/>
    <col min="9745" max="9988" width="9.140625" style="2"/>
    <col min="9989" max="9989" width="15.28515625" style="2" customWidth="1"/>
    <col min="9990" max="9990" width="42.28515625" style="2" customWidth="1"/>
    <col min="9991" max="9991" width="9.140625" style="2"/>
    <col min="9992" max="9992" width="14.28515625" style="2" customWidth="1"/>
    <col min="9993" max="9997" width="14" style="2" customWidth="1"/>
    <col min="9998" max="9998" width="18.28515625" style="2" customWidth="1"/>
    <col min="9999" max="9999" width="20.85546875" style="2" customWidth="1"/>
    <col min="10000" max="10000" width="17.85546875" style="2" customWidth="1"/>
    <col min="10001" max="10244" width="9.140625" style="2"/>
    <col min="10245" max="10245" width="15.28515625" style="2" customWidth="1"/>
    <col min="10246" max="10246" width="42.28515625" style="2" customWidth="1"/>
    <col min="10247" max="10247" width="9.140625" style="2"/>
    <col min="10248" max="10248" width="14.28515625" style="2" customWidth="1"/>
    <col min="10249" max="10253" width="14" style="2" customWidth="1"/>
    <col min="10254" max="10254" width="18.28515625" style="2" customWidth="1"/>
    <col min="10255" max="10255" width="20.85546875" style="2" customWidth="1"/>
    <col min="10256" max="10256" width="17.85546875" style="2" customWidth="1"/>
    <col min="10257" max="10500" width="9.140625" style="2"/>
    <col min="10501" max="10501" width="15.28515625" style="2" customWidth="1"/>
    <col min="10502" max="10502" width="42.28515625" style="2" customWidth="1"/>
    <col min="10503" max="10503" width="9.140625" style="2"/>
    <col min="10504" max="10504" width="14.28515625" style="2" customWidth="1"/>
    <col min="10505" max="10509" width="14" style="2" customWidth="1"/>
    <col min="10510" max="10510" width="18.28515625" style="2" customWidth="1"/>
    <col min="10511" max="10511" width="20.85546875" style="2" customWidth="1"/>
    <col min="10512" max="10512" width="17.85546875" style="2" customWidth="1"/>
    <col min="10513" max="10756" width="9.140625" style="2"/>
    <col min="10757" max="10757" width="15.28515625" style="2" customWidth="1"/>
    <col min="10758" max="10758" width="42.28515625" style="2" customWidth="1"/>
    <col min="10759" max="10759" width="9.140625" style="2"/>
    <col min="10760" max="10760" width="14.28515625" style="2" customWidth="1"/>
    <col min="10761" max="10765" width="14" style="2" customWidth="1"/>
    <col min="10766" max="10766" width="18.28515625" style="2" customWidth="1"/>
    <col min="10767" max="10767" width="20.85546875" style="2" customWidth="1"/>
    <col min="10768" max="10768" width="17.85546875" style="2" customWidth="1"/>
    <col min="10769" max="11012" width="9.140625" style="2"/>
    <col min="11013" max="11013" width="15.28515625" style="2" customWidth="1"/>
    <col min="11014" max="11014" width="42.28515625" style="2" customWidth="1"/>
    <col min="11015" max="11015" width="9.140625" style="2"/>
    <col min="11016" max="11016" width="14.28515625" style="2" customWidth="1"/>
    <col min="11017" max="11021" width="14" style="2" customWidth="1"/>
    <col min="11022" max="11022" width="18.28515625" style="2" customWidth="1"/>
    <col min="11023" max="11023" width="20.85546875" style="2" customWidth="1"/>
    <col min="11024" max="11024" width="17.85546875" style="2" customWidth="1"/>
    <col min="11025" max="11268" width="9.140625" style="2"/>
    <col min="11269" max="11269" width="15.28515625" style="2" customWidth="1"/>
    <col min="11270" max="11270" width="42.28515625" style="2" customWidth="1"/>
    <col min="11271" max="11271" width="9.140625" style="2"/>
    <col min="11272" max="11272" width="14.28515625" style="2" customWidth="1"/>
    <col min="11273" max="11277" width="14" style="2" customWidth="1"/>
    <col min="11278" max="11278" width="18.28515625" style="2" customWidth="1"/>
    <col min="11279" max="11279" width="20.85546875" style="2" customWidth="1"/>
    <col min="11280" max="11280" width="17.85546875" style="2" customWidth="1"/>
    <col min="11281" max="11524" width="9.140625" style="2"/>
    <col min="11525" max="11525" width="15.28515625" style="2" customWidth="1"/>
    <col min="11526" max="11526" width="42.28515625" style="2" customWidth="1"/>
    <col min="11527" max="11527" width="9.140625" style="2"/>
    <col min="11528" max="11528" width="14.28515625" style="2" customWidth="1"/>
    <col min="11529" max="11533" width="14" style="2" customWidth="1"/>
    <col min="11534" max="11534" width="18.28515625" style="2" customWidth="1"/>
    <col min="11535" max="11535" width="20.85546875" style="2" customWidth="1"/>
    <col min="11536" max="11536" width="17.85546875" style="2" customWidth="1"/>
    <col min="11537" max="11780" width="9.140625" style="2"/>
    <col min="11781" max="11781" width="15.28515625" style="2" customWidth="1"/>
    <col min="11782" max="11782" width="42.28515625" style="2" customWidth="1"/>
    <col min="11783" max="11783" width="9.140625" style="2"/>
    <col min="11784" max="11784" width="14.28515625" style="2" customWidth="1"/>
    <col min="11785" max="11789" width="14" style="2" customWidth="1"/>
    <col min="11790" max="11790" width="18.28515625" style="2" customWidth="1"/>
    <col min="11791" max="11791" width="20.85546875" style="2" customWidth="1"/>
    <col min="11792" max="11792" width="17.85546875" style="2" customWidth="1"/>
    <col min="11793" max="12036" width="9.140625" style="2"/>
    <col min="12037" max="12037" width="15.28515625" style="2" customWidth="1"/>
    <col min="12038" max="12038" width="42.28515625" style="2" customWidth="1"/>
    <col min="12039" max="12039" width="9.140625" style="2"/>
    <col min="12040" max="12040" width="14.28515625" style="2" customWidth="1"/>
    <col min="12041" max="12045" width="14" style="2" customWidth="1"/>
    <col min="12046" max="12046" width="18.28515625" style="2" customWidth="1"/>
    <col min="12047" max="12047" width="20.85546875" style="2" customWidth="1"/>
    <col min="12048" max="12048" width="17.85546875" style="2" customWidth="1"/>
    <col min="12049" max="12292" width="9.140625" style="2"/>
    <col min="12293" max="12293" width="15.28515625" style="2" customWidth="1"/>
    <col min="12294" max="12294" width="42.28515625" style="2" customWidth="1"/>
    <col min="12295" max="12295" width="9.140625" style="2"/>
    <col min="12296" max="12296" width="14.28515625" style="2" customWidth="1"/>
    <col min="12297" max="12301" width="14" style="2" customWidth="1"/>
    <col min="12302" max="12302" width="18.28515625" style="2" customWidth="1"/>
    <col min="12303" max="12303" width="20.85546875" style="2" customWidth="1"/>
    <col min="12304" max="12304" width="17.85546875" style="2" customWidth="1"/>
    <col min="12305" max="12548" width="9.140625" style="2"/>
    <col min="12549" max="12549" width="15.28515625" style="2" customWidth="1"/>
    <col min="12550" max="12550" width="42.28515625" style="2" customWidth="1"/>
    <col min="12551" max="12551" width="9.140625" style="2"/>
    <col min="12552" max="12552" width="14.28515625" style="2" customWidth="1"/>
    <col min="12553" max="12557" width="14" style="2" customWidth="1"/>
    <col min="12558" max="12558" width="18.28515625" style="2" customWidth="1"/>
    <col min="12559" max="12559" width="20.85546875" style="2" customWidth="1"/>
    <col min="12560" max="12560" width="17.85546875" style="2" customWidth="1"/>
    <col min="12561" max="12804" width="9.140625" style="2"/>
    <col min="12805" max="12805" width="15.28515625" style="2" customWidth="1"/>
    <col min="12806" max="12806" width="42.28515625" style="2" customWidth="1"/>
    <col min="12807" max="12807" width="9.140625" style="2"/>
    <col min="12808" max="12808" width="14.28515625" style="2" customWidth="1"/>
    <col min="12809" max="12813" width="14" style="2" customWidth="1"/>
    <col min="12814" max="12814" width="18.28515625" style="2" customWidth="1"/>
    <col min="12815" max="12815" width="20.85546875" style="2" customWidth="1"/>
    <col min="12816" max="12816" width="17.85546875" style="2" customWidth="1"/>
    <col min="12817" max="13060" width="9.140625" style="2"/>
    <col min="13061" max="13061" width="15.28515625" style="2" customWidth="1"/>
    <col min="13062" max="13062" width="42.28515625" style="2" customWidth="1"/>
    <col min="13063" max="13063" width="9.140625" style="2"/>
    <col min="13064" max="13064" width="14.28515625" style="2" customWidth="1"/>
    <col min="13065" max="13069" width="14" style="2" customWidth="1"/>
    <col min="13070" max="13070" width="18.28515625" style="2" customWidth="1"/>
    <col min="13071" max="13071" width="20.85546875" style="2" customWidth="1"/>
    <col min="13072" max="13072" width="17.85546875" style="2" customWidth="1"/>
    <col min="13073" max="13316" width="9.140625" style="2"/>
    <col min="13317" max="13317" width="15.28515625" style="2" customWidth="1"/>
    <col min="13318" max="13318" width="42.28515625" style="2" customWidth="1"/>
    <col min="13319" max="13319" width="9.140625" style="2"/>
    <col min="13320" max="13320" width="14.28515625" style="2" customWidth="1"/>
    <col min="13321" max="13325" width="14" style="2" customWidth="1"/>
    <col min="13326" max="13326" width="18.28515625" style="2" customWidth="1"/>
    <col min="13327" max="13327" width="20.85546875" style="2" customWidth="1"/>
    <col min="13328" max="13328" width="17.85546875" style="2" customWidth="1"/>
    <col min="13329" max="13572" width="9.140625" style="2"/>
    <col min="13573" max="13573" width="15.28515625" style="2" customWidth="1"/>
    <col min="13574" max="13574" width="42.28515625" style="2" customWidth="1"/>
    <col min="13575" max="13575" width="9.140625" style="2"/>
    <col min="13576" max="13576" width="14.28515625" style="2" customWidth="1"/>
    <col min="13577" max="13581" width="14" style="2" customWidth="1"/>
    <col min="13582" max="13582" width="18.28515625" style="2" customWidth="1"/>
    <col min="13583" max="13583" width="20.85546875" style="2" customWidth="1"/>
    <col min="13584" max="13584" width="17.85546875" style="2" customWidth="1"/>
    <col min="13585" max="13828" width="9.140625" style="2"/>
    <col min="13829" max="13829" width="15.28515625" style="2" customWidth="1"/>
    <col min="13830" max="13830" width="42.28515625" style="2" customWidth="1"/>
    <col min="13831" max="13831" width="9.140625" style="2"/>
    <col min="13832" max="13832" width="14.28515625" style="2" customWidth="1"/>
    <col min="13833" max="13837" width="14" style="2" customWidth="1"/>
    <col min="13838" max="13838" width="18.28515625" style="2" customWidth="1"/>
    <col min="13839" max="13839" width="20.85546875" style="2" customWidth="1"/>
    <col min="13840" max="13840" width="17.85546875" style="2" customWidth="1"/>
    <col min="13841" max="14084" width="9.140625" style="2"/>
    <col min="14085" max="14085" width="15.28515625" style="2" customWidth="1"/>
    <col min="14086" max="14086" width="42.28515625" style="2" customWidth="1"/>
    <col min="14087" max="14087" width="9.140625" style="2"/>
    <col min="14088" max="14088" width="14.28515625" style="2" customWidth="1"/>
    <col min="14089" max="14093" width="14" style="2" customWidth="1"/>
    <col min="14094" max="14094" width="18.28515625" style="2" customWidth="1"/>
    <col min="14095" max="14095" width="20.85546875" style="2" customWidth="1"/>
    <col min="14096" max="14096" width="17.85546875" style="2" customWidth="1"/>
    <col min="14097" max="14340" width="9.140625" style="2"/>
    <col min="14341" max="14341" width="15.28515625" style="2" customWidth="1"/>
    <col min="14342" max="14342" width="42.28515625" style="2" customWidth="1"/>
    <col min="14343" max="14343" width="9.140625" style="2"/>
    <col min="14344" max="14344" width="14.28515625" style="2" customWidth="1"/>
    <col min="14345" max="14349" width="14" style="2" customWidth="1"/>
    <col min="14350" max="14350" width="18.28515625" style="2" customWidth="1"/>
    <col min="14351" max="14351" width="20.85546875" style="2" customWidth="1"/>
    <col min="14352" max="14352" width="17.85546875" style="2" customWidth="1"/>
    <col min="14353" max="14596" width="9.140625" style="2"/>
    <col min="14597" max="14597" width="15.28515625" style="2" customWidth="1"/>
    <col min="14598" max="14598" width="42.28515625" style="2" customWidth="1"/>
    <col min="14599" max="14599" width="9.140625" style="2"/>
    <col min="14600" max="14600" width="14.28515625" style="2" customWidth="1"/>
    <col min="14601" max="14605" width="14" style="2" customWidth="1"/>
    <col min="14606" max="14606" width="18.28515625" style="2" customWidth="1"/>
    <col min="14607" max="14607" width="20.85546875" style="2" customWidth="1"/>
    <col min="14608" max="14608" width="17.85546875" style="2" customWidth="1"/>
    <col min="14609" max="14852" width="9.140625" style="2"/>
    <col min="14853" max="14853" width="15.28515625" style="2" customWidth="1"/>
    <col min="14854" max="14854" width="42.28515625" style="2" customWidth="1"/>
    <col min="14855" max="14855" width="9.140625" style="2"/>
    <col min="14856" max="14856" width="14.28515625" style="2" customWidth="1"/>
    <col min="14857" max="14861" width="14" style="2" customWidth="1"/>
    <col min="14862" max="14862" width="18.28515625" style="2" customWidth="1"/>
    <col min="14863" max="14863" width="20.85546875" style="2" customWidth="1"/>
    <col min="14864" max="14864" width="17.85546875" style="2" customWidth="1"/>
    <col min="14865" max="15108" width="9.140625" style="2"/>
    <col min="15109" max="15109" width="15.28515625" style="2" customWidth="1"/>
    <col min="15110" max="15110" width="42.28515625" style="2" customWidth="1"/>
    <col min="15111" max="15111" width="9.140625" style="2"/>
    <col min="15112" max="15112" width="14.28515625" style="2" customWidth="1"/>
    <col min="15113" max="15117" width="14" style="2" customWidth="1"/>
    <col min="15118" max="15118" width="18.28515625" style="2" customWidth="1"/>
    <col min="15119" max="15119" width="20.85546875" style="2" customWidth="1"/>
    <col min="15120" max="15120" width="17.85546875" style="2" customWidth="1"/>
    <col min="15121" max="15364" width="9.140625" style="2"/>
    <col min="15365" max="15365" width="15.28515625" style="2" customWidth="1"/>
    <col min="15366" max="15366" width="42.28515625" style="2" customWidth="1"/>
    <col min="15367" max="15367" width="9.140625" style="2"/>
    <col min="15368" max="15368" width="14.28515625" style="2" customWidth="1"/>
    <col min="15369" max="15373" width="14" style="2" customWidth="1"/>
    <col min="15374" max="15374" width="18.28515625" style="2" customWidth="1"/>
    <col min="15375" max="15375" width="20.85546875" style="2" customWidth="1"/>
    <col min="15376" max="15376" width="17.85546875" style="2" customWidth="1"/>
    <col min="15377" max="15620" width="9.140625" style="2"/>
    <col min="15621" max="15621" width="15.28515625" style="2" customWidth="1"/>
    <col min="15622" max="15622" width="42.28515625" style="2" customWidth="1"/>
    <col min="15623" max="15623" width="9.140625" style="2"/>
    <col min="15624" max="15624" width="14.28515625" style="2" customWidth="1"/>
    <col min="15625" max="15629" width="14" style="2" customWidth="1"/>
    <col min="15630" max="15630" width="18.28515625" style="2" customWidth="1"/>
    <col min="15631" max="15631" width="20.85546875" style="2" customWidth="1"/>
    <col min="15632" max="15632" width="17.85546875" style="2" customWidth="1"/>
    <col min="15633" max="15876" width="9.140625" style="2"/>
    <col min="15877" max="15877" width="15.28515625" style="2" customWidth="1"/>
    <col min="15878" max="15878" width="42.28515625" style="2" customWidth="1"/>
    <col min="15879" max="15879" width="9.140625" style="2"/>
    <col min="15880" max="15880" width="14.28515625" style="2" customWidth="1"/>
    <col min="15881" max="15885" width="14" style="2" customWidth="1"/>
    <col min="15886" max="15886" width="18.28515625" style="2" customWidth="1"/>
    <col min="15887" max="15887" width="20.85546875" style="2" customWidth="1"/>
    <col min="15888" max="15888" width="17.85546875" style="2" customWidth="1"/>
    <col min="15889" max="16132" width="9.140625" style="2"/>
    <col min="16133" max="16133" width="15.28515625" style="2" customWidth="1"/>
    <col min="16134" max="16134" width="42.28515625" style="2" customWidth="1"/>
    <col min="16135" max="16135" width="9.140625" style="2"/>
    <col min="16136" max="16136" width="14.28515625" style="2" customWidth="1"/>
    <col min="16137" max="16141" width="14" style="2" customWidth="1"/>
    <col min="16142" max="16142" width="18.28515625" style="2" customWidth="1"/>
    <col min="16143" max="16143" width="20.85546875" style="2" customWidth="1"/>
    <col min="16144" max="16144" width="17.85546875" style="2" customWidth="1"/>
    <col min="16145" max="16384" width="9.140625" style="2"/>
  </cols>
  <sheetData>
    <row r="1" spans="1:23" ht="13.5" thickBot="1" x14ac:dyDescent="0.25"/>
    <row r="2" spans="1:23" ht="21" thickBot="1" x14ac:dyDescent="0.25">
      <c r="B2" s="102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1:23" ht="13.5" thickBot="1" x14ac:dyDescent="0.25">
      <c r="B3" s="5"/>
      <c r="C3" s="6"/>
      <c r="D3" s="7"/>
      <c r="E3" s="7"/>
      <c r="F3" s="8"/>
      <c r="G3" s="9"/>
      <c r="H3" s="10"/>
      <c r="I3" s="10"/>
      <c r="J3" s="10"/>
      <c r="K3" s="10"/>
      <c r="L3" s="10"/>
      <c r="M3" s="10"/>
      <c r="N3" s="10"/>
      <c r="O3" s="10"/>
      <c r="P3" s="11"/>
      <c r="Q3" s="12"/>
      <c r="T3" s="3" t="s">
        <v>1</v>
      </c>
      <c r="U3" s="3" t="s">
        <v>2</v>
      </c>
      <c r="V3" s="3" t="s">
        <v>3</v>
      </c>
      <c r="W3" s="13"/>
    </row>
    <row r="4" spans="1:23" x14ac:dyDescent="0.2">
      <c r="B4" s="14" t="s">
        <v>4</v>
      </c>
      <c r="C4" s="15"/>
      <c r="D4" s="16"/>
      <c r="E4" s="16"/>
      <c r="F4" s="17"/>
      <c r="G4" s="16"/>
      <c r="H4" s="18"/>
      <c r="I4" s="18"/>
      <c r="J4" s="18"/>
      <c r="K4" s="18"/>
      <c r="L4" s="18"/>
      <c r="M4" s="19" t="s">
        <v>5</v>
      </c>
      <c r="N4" s="18">
        <v>7</v>
      </c>
      <c r="O4" s="18"/>
      <c r="P4" s="20"/>
      <c r="Q4" s="21"/>
      <c r="T4" s="3" t="s">
        <v>6</v>
      </c>
      <c r="U4" s="22" t="s">
        <v>47</v>
      </c>
      <c r="V4" s="23" t="s">
        <v>48</v>
      </c>
    </row>
    <row r="5" spans="1:23" x14ac:dyDescent="0.2">
      <c r="B5" s="24" t="s">
        <v>7</v>
      </c>
      <c r="G5" s="2"/>
      <c r="H5" s="25"/>
      <c r="I5" s="25"/>
      <c r="J5" s="25"/>
      <c r="K5" s="25"/>
      <c r="L5" s="25"/>
      <c r="M5" s="25" t="s">
        <v>8</v>
      </c>
      <c r="N5" s="26">
        <v>550</v>
      </c>
      <c r="P5" s="27" t="s">
        <v>9</v>
      </c>
      <c r="Q5" s="28">
        <v>0.69789999999999996</v>
      </c>
      <c r="R5" s="29"/>
      <c r="T5" s="3" t="s">
        <v>10</v>
      </c>
      <c r="U5" s="22">
        <v>45292</v>
      </c>
    </row>
    <row r="6" spans="1:23" x14ac:dyDescent="0.2">
      <c r="B6" s="30" t="s">
        <v>11</v>
      </c>
      <c r="C6" s="31"/>
      <c r="F6" s="3"/>
      <c r="G6" s="32"/>
      <c r="H6" s="33"/>
      <c r="I6" s="34"/>
      <c r="J6" s="34"/>
      <c r="K6" s="34"/>
      <c r="L6" s="34"/>
      <c r="M6" s="25" t="s">
        <v>12</v>
      </c>
      <c r="N6" s="35">
        <v>550</v>
      </c>
      <c r="P6" s="36" t="s">
        <v>13</v>
      </c>
      <c r="Q6" s="37">
        <v>2603</v>
      </c>
    </row>
    <row r="7" spans="1:23" ht="13.5" thickBot="1" x14ac:dyDescent="0.25">
      <c r="B7" s="24"/>
      <c r="H7" s="25"/>
      <c r="I7" s="25"/>
      <c r="J7" s="25"/>
      <c r="K7" s="25"/>
      <c r="L7" s="25"/>
      <c r="M7" s="38" t="s">
        <v>14</v>
      </c>
      <c r="N7" s="26">
        <f>N5+N6</f>
        <v>1100</v>
      </c>
      <c r="O7" s="25"/>
      <c r="P7" s="38" t="s">
        <v>15</v>
      </c>
      <c r="Q7" s="39">
        <v>0.20699999999999999</v>
      </c>
    </row>
    <row r="8" spans="1:23" x14ac:dyDescent="0.2">
      <c r="B8" s="105" t="s">
        <v>16</v>
      </c>
      <c r="C8" s="107" t="s">
        <v>17</v>
      </c>
      <c r="D8" s="108"/>
      <c r="E8" s="111" t="s">
        <v>1</v>
      </c>
      <c r="F8" s="113" t="s">
        <v>18</v>
      </c>
      <c r="G8" s="115" t="s">
        <v>19</v>
      </c>
      <c r="H8" s="117" t="s">
        <v>20</v>
      </c>
      <c r="I8" s="119" t="s">
        <v>21</v>
      </c>
      <c r="J8" s="120"/>
      <c r="K8" s="96" t="s">
        <v>21</v>
      </c>
      <c r="L8" s="97"/>
      <c r="M8" s="96" t="s">
        <v>22</v>
      </c>
      <c r="N8" s="97"/>
      <c r="O8" s="96" t="s">
        <v>23</v>
      </c>
      <c r="P8" s="97"/>
      <c r="Q8" s="98" t="s">
        <v>24</v>
      </c>
    </row>
    <row r="9" spans="1:23" ht="13.5" thickBot="1" x14ac:dyDescent="0.25">
      <c r="B9" s="106"/>
      <c r="C9" s="109"/>
      <c r="D9" s="110"/>
      <c r="E9" s="112"/>
      <c r="F9" s="114"/>
      <c r="G9" s="116"/>
      <c r="H9" s="118"/>
      <c r="I9" s="40" t="s">
        <v>25</v>
      </c>
      <c r="J9" s="40" t="s">
        <v>26</v>
      </c>
      <c r="K9" s="41" t="s">
        <v>27</v>
      </c>
      <c r="L9" s="40" t="s">
        <v>28</v>
      </c>
      <c r="M9" s="41" t="s">
        <v>27</v>
      </c>
      <c r="N9" s="40" t="s">
        <v>28</v>
      </c>
      <c r="O9" s="41" t="s">
        <v>27</v>
      </c>
      <c r="P9" s="40" t="s">
        <v>28</v>
      </c>
      <c r="Q9" s="99"/>
      <c r="R9" s="29"/>
    </row>
    <row r="10" spans="1:23" x14ac:dyDescent="0.2">
      <c r="B10" s="42">
        <v>1</v>
      </c>
      <c r="C10" s="100"/>
      <c r="D10" s="101"/>
      <c r="E10" s="43"/>
      <c r="F10" s="44" t="s">
        <v>29</v>
      </c>
      <c r="G10" s="45"/>
      <c r="H10" s="46"/>
      <c r="I10" s="47"/>
      <c r="J10" s="47"/>
      <c r="K10" s="47"/>
      <c r="L10" s="47"/>
      <c r="M10" s="47"/>
      <c r="N10" s="47"/>
      <c r="O10" s="48"/>
      <c r="P10" s="47"/>
      <c r="Q10" s="49"/>
    </row>
    <row r="11" spans="1:23" ht="24" outlineLevel="1" x14ac:dyDescent="0.2">
      <c r="A11" s="1">
        <f>A10+1</f>
        <v>1</v>
      </c>
      <c r="B11" s="50" t="str">
        <f>CONCATENATE($B$10,".",A11)</f>
        <v>1.1</v>
      </c>
      <c r="C11" s="51" t="s">
        <v>30</v>
      </c>
      <c r="D11" s="52">
        <v>90777</v>
      </c>
      <c r="E11" s="53" t="s">
        <v>6</v>
      </c>
      <c r="F11" s="54" t="s">
        <v>49</v>
      </c>
      <c r="G11" s="55" t="s">
        <v>50</v>
      </c>
      <c r="H11" s="56">
        <v>10</v>
      </c>
      <c r="I11" s="57">
        <v>128.96</v>
      </c>
      <c r="J11" s="58">
        <f>ROUND(I11*(1+$Q$7),2)</f>
        <v>155.65</v>
      </c>
      <c r="K11" s="58">
        <v>2.3000000000000114</v>
      </c>
      <c r="L11" s="59">
        <v>126.66</v>
      </c>
      <c r="M11" s="58">
        <f>ROUND(K11*(1+$Q$7),2)</f>
        <v>2.78</v>
      </c>
      <c r="N11" s="58">
        <f>J11-M11</f>
        <v>152.87</v>
      </c>
      <c r="O11" s="58">
        <f>ROUND(H11*M11,2)</f>
        <v>27.8</v>
      </c>
      <c r="P11" s="58">
        <f>ROUND(H11*N11,2)</f>
        <v>1528.7</v>
      </c>
      <c r="Q11" s="60">
        <f>P11+O11</f>
        <v>1556.5</v>
      </c>
      <c r="R11" s="29"/>
      <c r="T11" s="29"/>
      <c r="U11" s="61"/>
      <c r="W11" s="3"/>
    </row>
    <row r="12" spans="1:23" x14ac:dyDescent="0.2">
      <c r="B12" s="50"/>
      <c r="C12" s="91"/>
      <c r="D12" s="91"/>
      <c r="E12" s="62"/>
      <c r="F12" s="63" t="s">
        <v>31</v>
      </c>
      <c r="G12" s="64"/>
      <c r="H12" s="58"/>
      <c r="I12" s="58"/>
      <c r="J12" s="58"/>
      <c r="K12" s="58"/>
      <c r="L12" s="58"/>
      <c r="M12" s="58"/>
      <c r="N12" s="58"/>
      <c r="O12" s="65">
        <f>SUM(O11:O11)</f>
        <v>27.8</v>
      </c>
      <c r="P12" s="66">
        <f>SUM(P11:P11)</f>
        <v>1528.7</v>
      </c>
      <c r="Q12" s="67">
        <f>SUM(Q11:Q11)</f>
        <v>1556.5</v>
      </c>
    </row>
    <row r="13" spans="1:23" x14ac:dyDescent="0.2">
      <c r="B13" s="68"/>
      <c r="C13" s="91"/>
      <c r="D13" s="91"/>
      <c r="E13" s="62"/>
      <c r="F13" s="69"/>
      <c r="G13" s="64"/>
      <c r="H13" s="70"/>
      <c r="I13" s="58"/>
      <c r="J13" s="58"/>
      <c r="K13" s="58"/>
      <c r="L13" s="58"/>
      <c r="M13" s="58"/>
      <c r="N13" s="58"/>
      <c r="O13" s="58"/>
      <c r="P13" s="58"/>
      <c r="Q13" s="60"/>
    </row>
    <row r="14" spans="1:23" x14ac:dyDescent="0.2">
      <c r="B14" s="71">
        <f>B10+1</f>
        <v>2</v>
      </c>
      <c r="C14" s="91"/>
      <c r="D14" s="91"/>
      <c r="E14" s="62"/>
      <c r="F14" s="72" t="s">
        <v>32</v>
      </c>
      <c r="G14" s="64"/>
      <c r="H14" s="73"/>
      <c r="I14" s="57"/>
      <c r="J14" s="57"/>
      <c r="K14" s="57"/>
      <c r="L14" s="57"/>
      <c r="M14" s="57"/>
      <c r="N14" s="57"/>
      <c r="O14" s="57"/>
      <c r="P14" s="57"/>
      <c r="Q14" s="74"/>
      <c r="S14" s="29"/>
      <c r="U14" s="61"/>
    </row>
    <row r="15" spans="1:23" ht="36" outlineLevel="1" x14ac:dyDescent="0.2">
      <c r="A15" s="1">
        <f>A14+1</f>
        <v>1</v>
      </c>
      <c r="B15" s="50" t="str">
        <f>CONCATENATE($B$14,".",A15)</f>
        <v>2.1</v>
      </c>
      <c r="C15" s="51" t="s">
        <v>30</v>
      </c>
      <c r="D15" s="52">
        <v>103689</v>
      </c>
      <c r="E15" s="53" t="s">
        <v>6</v>
      </c>
      <c r="F15" s="54" t="s">
        <v>51</v>
      </c>
      <c r="G15" s="55" t="s">
        <v>42</v>
      </c>
      <c r="H15" s="56">
        <v>2.88</v>
      </c>
      <c r="I15" s="57">
        <v>461.11</v>
      </c>
      <c r="J15" s="58">
        <f>ROUND(I15*(1+$Q$7),2)</f>
        <v>556.55999999999995</v>
      </c>
      <c r="K15" s="58">
        <v>428.69</v>
      </c>
      <c r="L15" s="59">
        <v>32.42</v>
      </c>
      <c r="M15" s="58">
        <f>ROUND(K15*(1+$Q$7),2)</f>
        <v>517.42999999999995</v>
      </c>
      <c r="N15" s="58">
        <f>J15-M15</f>
        <v>39.129999999999995</v>
      </c>
      <c r="O15" s="58">
        <f>ROUND(H15*M15,2)</f>
        <v>1490.2</v>
      </c>
      <c r="P15" s="58">
        <f>ROUND(H15*N15,2)</f>
        <v>112.69</v>
      </c>
      <c r="Q15" s="60">
        <f>P15+O15</f>
        <v>1602.89</v>
      </c>
      <c r="U15" s="61"/>
    </row>
    <row r="16" spans="1:23" x14ac:dyDescent="0.2">
      <c r="B16" s="68"/>
      <c r="C16" s="91"/>
      <c r="D16" s="91"/>
      <c r="E16" s="62"/>
      <c r="F16" s="63" t="s">
        <v>31</v>
      </c>
      <c r="G16" s="64"/>
      <c r="H16" s="70"/>
      <c r="I16" s="58"/>
      <c r="J16" s="58"/>
      <c r="K16" s="58"/>
      <c r="L16" s="58"/>
      <c r="M16" s="58"/>
      <c r="N16" s="58"/>
      <c r="O16" s="65">
        <f>SUM(O15:O15)</f>
        <v>1490.2</v>
      </c>
      <c r="P16" s="66">
        <f>SUM(P15:P15)</f>
        <v>112.69</v>
      </c>
      <c r="Q16" s="67">
        <f>SUM(Q15:Q15)</f>
        <v>1602.89</v>
      </c>
    </row>
    <row r="17" spans="1:20" x14ac:dyDescent="0.2">
      <c r="B17" s="68"/>
      <c r="C17" s="91"/>
      <c r="D17" s="91"/>
      <c r="E17" s="62"/>
      <c r="F17" s="69"/>
      <c r="G17" s="64"/>
      <c r="H17" s="70"/>
      <c r="I17" s="58"/>
      <c r="J17" s="58"/>
      <c r="K17" s="58"/>
      <c r="L17" s="58"/>
      <c r="M17" s="58"/>
      <c r="N17" s="58"/>
      <c r="O17" s="58"/>
      <c r="P17" s="58"/>
      <c r="Q17" s="60"/>
    </row>
    <row r="18" spans="1:20" x14ac:dyDescent="0.2">
      <c r="B18" s="71">
        <f>B14+1</f>
        <v>3</v>
      </c>
      <c r="C18" s="91"/>
      <c r="D18" s="91"/>
      <c r="E18" s="62"/>
      <c r="F18" s="72" t="s">
        <v>33</v>
      </c>
      <c r="G18" s="64"/>
      <c r="H18" s="73"/>
      <c r="I18" s="57"/>
      <c r="J18" s="57"/>
      <c r="K18" s="57"/>
      <c r="L18" s="57"/>
      <c r="M18" s="57"/>
      <c r="N18" s="57"/>
      <c r="O18" s="57"/>
      <c r="P18" s="57"/>
      <c r="Q18" s="74"/>
    </row>
    <row r="19" spans="1:20" ht="48" outlineLevel="1" x14ac:dyDescent="0.2">
      <c r="A19" s="1">
        <f>A18+1</f>
        <v>1</v>
      </c>
      <c r="B19" s="50" t="str">
        <f>CONCATENATE($B$18,".",A19)</f>
        <v>3.1</v>
      </c>
      <c r="C19" s="51" t="s">
        <v>30</v>
      </c>
      <c r="D19" s="52">
        <v>100576</v>
      </c>
      <c r="E19" s="62" t="s">
        <v>6</v>
      </c>
      <c r="F19" s="54" t="s">
        <v>52</v>
      </c>
      <c r="G19" s="55" t="s">
        <v>42</v>
      </c>
      <c r="H19" s="56">
        <f>N7*N4</f>
        <v>7700</v>
      </c>
      <c r="I19" s="57">
        <v>2.2599999999999998</v>
      </c>
      <c r="J19" s="58">
        <f t="shared" ref="J19:J21" si="0">ROUND(I19*(1+$Q$7),2)</f>
        <v>2.73</v>
      </c>
      <c r="K19" s="58">
        <v>1.5399999999999998</v>
      </c>
      <c r="L19" s="59">
        <v>0.72</v>
      </c>
      <c r="M19" s="58">
        <f t="shared" ref="M19:M21" si="1">ROUND(K19*(1+$Q$7),2)</f>
        <v>1.86</v>
      </c>
      <c r="N19" s="58">
        <f t="shared" ref="N19:N21" si="2">J19-M19</f>
        <v>0.86999999999999988</v>
      </c>
      <c r="O19" s="58">
        <f t="shared" ref="O19" si="3">ROUND(H19*M19,2)</f>
        <v>14322</v>
      </c>
      <c r="P19" s="58">
        <f t="shared" ref="P19:P21" si="4">ROUND(H19*N19,2)</f>
        <v>6699</v>
      </c>
      <c r="Q19" s="60">
        <f t="shared" ref="Q19:Q21" si="5">P19+O19</f>
        <v>21021</v>
      </c>
    </row>
    <row r="20" spans="1:20" ht="36" outlineLevel="1" x14ac:dyDescent="0.2">
      <c r="A20" s="1">
        <f t="shared" ref="A20:A21" si="6">A19+1</f>
        <v>2</v>
      </c>
      <c r="B20" s="50" t="str">
        <f t="shared" ref="B20:B21" si="7">CONCATENATE($B$18,".",A20)</f>
        <v>3.2</v>
      </c>
      <c r="C20" s="75"/>
      <c r="D20" s="52" t="s">
        <v>34</v>
      </c>
      <c r="E20" s="62"/>
      <c r="F20" s="54" t="s">
        <v>56</v>
      </c>
      <c r="G20" s="55" t="s">
        <v>57</v>
      </c>
      <c r="H20" s="56">
        <v>5</v>
      </c>
      <c r="I20" s="57">
        <v>432.48910000000001</v>
      </c>
      <c r="J20" s="58">
        <f t="shared" si="0"/>
        <v>522.01</v>
      </c>
      <c r="K20" s="58">
        <v>318.24509999999998</v>
      </c>
      <c r="L20" s="59">
        <v>114.244</v>
      </c>
      <c r="M20" s="58">
        <f t="shared" si="1"/>
        <v>384.12</v>
      </c>
      <c r="N20" s="58">
        <f t="shared" si="2"/>
        <v>137.88999999999999</v>
      </c>
      <c r="O20" s="58">
        <f>ROUND(H20*M20,2)</f>
        <v>1920.6</v>
      </c>
      <c r="P20" s="58">
        <f t="shared" si="4"/>
        <v>689.45</v>
      </c>
      <c r="Q20" s="60">
        <f t="shared" si="5"/>
        <v>2610.0500000000002</v>
      </c>
    </row>
    <row r="21" spans="1:20" ht="36" outlineLevel="1" x14ac:dyDescent="0.2">
      <c r="A21" s="1">
        <f t="shared" si="6"/>
        <v>3</v>
      </c>
      <c r="B21" s="50" t="str">
        <f t="shared" si="7"/>
        <v>3.3</v>
      </c>
      <c r="C21" s="75"/>
      <c r="D21" s="52" t="s">
        <v>35</v>
      </c>
      <c r="E21" s="62"/>
      <c r="F21" s="54" t="s">
        <v>58</v>
      </c>
      <c r="G21" s="55" t="s">
        <v>57</v>
      </c>
      <c r="H21" s="56">
        <v>8</v>
      </c>
      <c r="I21" s="57">
        <v>518.26786000000004</v>
      </c>
      <c r="J21" s="58">
        <f t="shared" si="0"/>
        <v>625.54999999999995</v>
      </c>
      <c r="K21" s="58">
        <v>391.27886000000001</v>
      </c>
      <c r="L21" s="59">
        <v>126.989</v>
      </c>
      <c r="M21" s="58">
        <f t="shared" si="1"/>
        <v>472.27</v>
      </c>
      <c r="N21" s="58">
        <f t="shared" si="2"/>
        <v>153.27999999999997</v>
      </c>
      <c r="O21" s="58">
        <f t="shared" ref="O21" si="8">ROUND(H21*M21,2)</f>
        <v>3778.16</v>
      </c>
      <c r="P21" s="58">
        <f t="shared" si="4"/>
        <v>1226.24</v>
      </c>
      <c r="Q21" s="60">
        <f t="shared" si="5"/>
        <v>5004.3999999999996</v>
      </c>
    </row>
    <row r="22" spans="1:20" x14ac:dyDescent="0.2">
      <c r="B22" s="68"/>
      <c r="C22" s="91"/>
      <c r="D22" s="91"/>
      <c r="E22" s="62"/>
      <c r="F22" s="63" t="s">
        <v>31</v>
      </c>
      <c r="G22" s="64"/>
      <c r="H22" s="70"/>
      <c r="I22" s="58"/>
      <c r="J22" s="58"/>
      <c r="K22" s="58"/>
      <c r="L22" s="58"/>
      <c r="M22" s="58"/>
      <c r="N22" s="58"/>
      <c r="O22" s="65">
        <f>SUM(O19:O21)</f>
        <v>20020.760000000002</v>
      </c>
      <c r="P22" s="65">
        <f>SUM(P19:P21)</f>
        <v>8614.69</v>
      </c>
      <c r="Q22" s="67">
        <f>SUM(Q19:Q21)</f>
        <v>28635.449999999997</v>
      </c>
      <c r="T22" s="3" t="s">
        <v>36</v>
      </c>
    </row>
    <row r="23" spans="1:20" x14ac:dyDescent="0.2">
      <c r="B23" s="68"/>
      <c r="C23" s="92"/>
      <c r="D23" s="93"/>
      <c r="E23" s="62"/>
      <c r="F23" s="63"/>
      <c r="G23" s="64"/>
      <c r="H23" s="70"/>
      <c r="I23" s="58"/>
      <c r="J23" s="58"/>
      <c r="K23" s="58"/>
      <c r="L23" s="58"/>
      <c r="M23" s="58"/>
      <c r="N23" s="58"/>
      <c r="O23" s="65"/>
      <c r="P23" s="65"/>
      <c r="Q23" s="67"/>
    </row>
    <row r="24" spans="1:20" x14ac:dyDescent="0.2">
      <c r="B24" s="71">
        <f>B18+1</f>
        <v>4</v>
      </c>
      <c r="C24" s="91"/>
      <c r="D24" s="91"/>
      <c r="E24" s="62"/>
      <c r="F24" s="72" t="s">
        <v>37</v>
      </c>
      <c r="G24" s="64"/>
      <c r="H24" s="73"/>
      <c r="I24" s="57"/>
      <c r="J24" s="57"/>
      <c r="K24" s="57"/>
      <c r="L24" s="57"/>
      <c r="M24" s="57"/>
      <c r="N24" s="57"/>
      <c r="O24" s="57"/>
      <c r="P24" s="57"/>
      <c r="Q24" s="74"/>
    </row>
    <row r="25" spans="1:20" ht="48" outlineLevel="1" x14ac:dyDescent="0.2">
      <c r="A25" s="1">
        <f>A24+1</f>
        <v>1</v>
      </c>
      <c r="B25" s="50" t="str">
        <f>CONCATENATE($B$24,".",A25)</f>
        <v>4.1</v>
      </c>
      <c r="C25" s="51" t="s">
        <v>30</v>
      </c>
      <c r="D25" s="52">
        <v>103695</v>
      </c>
      <c r="E25" s="53" t="s">
        <v>6</v>
      </c>
      <c r="F25" s="54" t="s">
        <v>53</v>
      </c>
      <c r="G25" s="55" t="s">
        <v>54</v>
      </c>
      <c r="H25" s="56">
        <v>2</v>
      </c>
      <c r="I25" s="57">
        <v>96.26</v>
      </c>
      <c r="J25" s="58">
        <f t="shared" ref="J25:J26" si="9">ROUND(I25*(1+$Q$7),2)</f>
        <v>116.19</v>
      </c>
      <c r="K25" s="58">
        <v>65.990000000000009</v>
      </c>
      <c r="L25" s="59">
        <v>30.27</v>
      </c>
      <c r="M25" s="58">
        <f t="shared" ref="M25:M26" si="10">ROUND(K25*(1+$Q$7),2)</f>
        <v>79.650000000000006</v>
      </c>
      <c r="N25" s="58">
        <f t="shared" ref="N25:N26" si="11">J25-M25</f>
        <v>36.539999999999992</v>
      </c>
      <c r="O25" s="58">
        <f t="shared" ref="O25:O26" si="12">ROUND(H25*M25,2)</f>
        <v>159.30000000000001</v>
      </c>
      <c r="P25" s="58">
        <f t="shared" ref="P25:P26" si="13">ROUND(H25*N25,2)</f>
        <v>73.08</v>
      </c>
      <c r="Q25" s="60">
        <f t="shared" ref="Q25:Q26" si="14">P25+O25</f>
        <v>232.38</v>
      </c>
    </row>
    <row r="26" spans="1:20" ht="36" outlineLevel="1" x14ac:dyDescent="0.2">
      <c r="A26" s="1">
        <f>A25+1</f>
        <v>2</v>
      </c>
      <c r="B26" s="50" t="str">
        <f>CONCATENATE($B$24,".",A26)</f>
        <v>4.2</v>
      </c>
      <c r="C26" s="51" t="s">
        <v>30</v>
      </c>
      <c r="D26" s="52" t="s">
        <v>38</v>
      </c>
      <c r="E26" s="53" t="s">
        <v>10</v>
      </c>
      <c r="F26" s="54" t="s">
        <v>55</v>
      </c>
      <c r="G26" s="55" t="s">
        <v>54</v>
      </c>
      <c r="H26" s="56">
        <v>2</v>
      </c>
      <c r="I26" s="57">
        <v>260.41000000000003</v>
      </c>
      <c r="J26" s="58">
        <f t="shared" si="9"/>
        <v>314.31</v>
      </c>
      <c r="K26" s="58">
        <f>I26-L26</f>
        <v>207.64000000000001</v>
      </c>
      <c r="L26" s="59">
        <v>52.77</v>
      </c>
      <c r="M26" s="58">
        <f t="shared" si="10"/>
        <v>250.62</v>
      </c>
      <c r="N26" s="58">
        <f t="shared" si="11"/>
        <v>63.69</v>
      </c>
      <c r="O26" s="58">
        <f t="shared" si="12"/>
        <v>501.24</v>
      </c>
      <c r="P26" s="58">
        <f t="shared" si="13"/>
        <v>127.38</v>
      </c>
      <c r="Q26" s="60">
        <f t="shared" si="14"/>
        <v>628.62</v>
      </c>
    </row>
    <row r="27" spans="1:20" collapsed="1" x14ac:dyDescent="0.2">
      <c r="B27" s="68"/>
      <c r="C27" s="91"/>
      <c r="D27" s="91"/>
      <c r="E27" s="62"/>
      <c r="F27" s="63" t="s">
        <v>31</v>
      </c>
      <c r="G27" s="64"/>
      <c r="H27" s="70"/>
      <c r="I27" s="58"/>
      <c r="J27" s="58"/>
      <c r="K27" s="58"/>
      <c r="L27" s="58"/>
      <c r="M27" s="58"/>
      <c r="N27" s="58"/>
      <c r="O27" s="65">
        <f>SUM(O25:O26)</f>
        <v>660.54</v>
      </c>
      <c r="P27" s="65">
        <f>SUM(P25:P26)</f>
        <v>200.45999999999998</v>
      </c>
      <c r="Q27" s="76">
        <f>SUM(Q25:Q26)</f>
        <v>861</v>
      </c>
    </row>
    <row r="28" spans="1:20" x14ac:dyDescent="0.2">
      <c r="B28" s="68"/>
      <c r="C28" s="92"/>
      <c r="D28" s="93"/>
      <c r="E28" s="62"/>
      <c r="F28" s="63"/>
      <c r="G28" s="64"/>
      <c r="H28" s="70"/>
      <c r="I28" s="58"/>
      <c r="J28" s="58"/>
      <c r="K28" s="58"/>
      <c r="L28" s="58"/>
      <c r="M28" s="58"/>
      <c r="N28" s="58"/>
      <c r="O28" s="65"/>
      <c r="P28" s="65"/>
      <c r="Q28" s="76"/>
    </row>
    <row r="29" spans="1:20" x14ac:dyDescent="0.2">
      <c r="B29" s="71">
        <f>B24+1</f>
        <v>5</v>
      </c>
      <c r="C29" s="91"/>
      <c r="D29" s="91"/>
      <c r="E29" s="62"/>
      <c r="F29" s="72" t="s">
        <v>39</v>
      </c>
      <c r="G29" s="64"/>
      <c r="H29" s="73"/>
      <c r="I29" s="57"/>
      <c r="J29" s="57"/>
      <c r="K29" s="57"/>
      <c r="L29" s="57"/>
      <c r="M29" s="57"/>
      <c r="N29" s="57"/>
      <c r="O29" s="57"/>
      <c r="P29" s="57"/>
      <c r="Q29" s="74"/>
    </row>
    <row r="30" spans="1:20" ht="36" outlineLevel="1" x14ac:dyDescent="0.2">
      <c r="A30" s="1">
        <f>A29+1</f>
        <v>1</v>
      </c>
      <c r="B30" s="50" t="str">
        <f t="shared" ref="B30:B31" si="15">CONCATENATE($B$29,".",A30)</f>
        <v>5.1</v>
      </c>
      <c r="C30" s="51" t="s">
        <v>30</v>
      </c>
      <c r="D30" s="52" t="s">
        <v>40</v>
      </c>
      <c r="E30" s="53"/>
      <c r="F30" s="54" t="s">
        <v>41</v>
      </c>
      <c r="G30" s="55" t="s">
        <v>42</v>
      </c>
      <c r="H30" s="56">
        <f>N7*N4</f>
        <v>7700</v>
      </c>
      <c r="I30" s="57">
        <v>121.06666666666666</v>
      </c>
      <c r="J30" s="58">
        <f>ROUND(I30*(1+$Q$7),2)</f>
        <v>146.13</v>
      </c>
      <c r="K30" s="58">
        <v>89.543333333333337</v>
      </c>
      <c r="L30" s="59">
        <v>31.52333333333333</v>
      </c>
      <c r="M30" s="58">
        <f>ROUND(K30*(1+$Q$7),2)</f>
        <v>108.08</v>
      </c>
      <c r="N30" s="58">
        <f>ROUND(L30*(1+$Q$7),2)</f>
        <v>38.049999999999997</v>
      </c>
      <c r="O30" s="58">
        <f>ROUND(H30*M30,2)</f>
        <v>832216</v>
      </c>
      <c r="P30" s="58">
        <f>ROUND(H30*N30,2)</f>
        <v>292985</v>
      </c>
      <c r="Q30" s="60">
        <f>P30+O30</f>
        <v>1125201</v>
      </c>
    </row>
    <row r="31" spans="1:20" ht="48" outlineLevel="1" x14ac:dyDescent="0.2">
      <c r="A31" s="1">
        <f t="shared" ref="A31" si="16">A30+1</f>
        <v>2</v>
      </c>
      <c r="B31" s="50" t="str">
        <f t="shared" si="15"/>
        <v>5.2</v>
      </c>
      <c r="C31" s="51" t="s">
        <v>30</v>
      </c>
      <c r="D31" s="52">
        <v>94273</v>
      </c>
      <c r="E31" s="53"/>
      <c r="F31" s="54" t="s">
        <v>43</v>
      </c>
      <c r="G31" s="55" t="s">
        <v>42</v>
      </c>
      <c r="H31" s="56">
        <f>2*N7</f>
        <v>2200</v>
      </c>
      <c r="I31" s="57">
        <v>70.250000000000014</v>
      </c>
      <c r="J31" s="58">
        <f>ROUND(I31*(1+$Q$7),2)</f>
        <v>84.79</v>
      </c>
      <c r="K31" s="58">
        <v>43.45000000000001</v>
      </c>
      <c r="L31" s="59">
        <v>26.8</v>
      </c>
      <c r="M31" s="58">
        <f>ROUND(K31*(1+$Q$7),2)</f>
        <v>52.44</v>
      </c>
      <c r="N31" s="58">
        <f t="shared" ref="N31" si="17">J31-M31</f>
        <v>32.350000000000009</v>
      </c>
      <c r="O31" s="58">
        <f>ROUND(H31*M31,2)</f>
        <v>115368</v>
      </c>
      <c r="P31" s="58">
        <f>ROUND(H31*N31,2)</f>
        <v>71170</v>
      </c>
      <c r="Q31" s="60">
        <f>P31+O31</f>
        <v>186538</v>
      </c>
    </row>
    <row r="32" spans="1:20" collapsed="1" x14ac:dyDescent="0.2">
      <c r="B32" s="68"/>
      <c r="C32" s="91"/>
      <c r="D32" s="91"/>
      <c r="E32" s="62"/>
      <c r="F32" s="63" t="s">
        <v>31</v>
      </c>
      <c r="G32" s="64"/>
      <c r="H32" s="70"/>
      <c r="I32" s="58"/>
      <c r="J32" s="58"/>
      <c r="K32" s="58"/>
      <c r="L32" s="58"/>
      <c r="M32" s="58"/>
      <c r="N32" s="58"/>
      <c r="O32" s="65">
        <f>SUM(O30:O31)</f>
        <v>947584</v>
      </c>
      <c r="P32" s="65">
        <f>SUM(P30:P31)</f>
        <v>364155</v>
      </c>
      <c r="Q32" s="76">
        <f>SUM(Q30:Q31)</f>
        <v>1311739</v>
      </c>
    </row>
    <row r="33" spans="2:18" hidden="1" outlineLevel="1" x14ac:dyDescent="0.2">
      <c r="B33" s="50"/>
      <c r="C33" s="51"/>
      <c r="D33" s="52"/>
      <c r="E33" s="53"/>
      <c r="F33" s="54"/>
      <c r="G33" s="55"/>
      <c r="H33" s="56"/>
      <c r="I33" s="57"/>
      <c r="J33" s="58"/>
      <c r="K33" s="58"/>
      <c r="L33" s="59"/>
      <c r="M33" s="58"/>
      <c r="N33" s="58"/>
      <c r="O33" s="58"/>
      <c r="P33" s="58"/>
      <c r="Q33" s="60"/>
    </row>
    <row r="34" spans="2:18" x14ac:dyDescent="0.2">
      <c r="B34" s="68"/>
      <c r="C34" s="91"/>
      <c r="D34" s="91"/>
      <c r="E34" s="62"/>
      <c r="F34" s="69"/>
      <c r="G34" s="64"/>
      <c r="H34" s="70"/>
      <c r="I34" s="58"/>
      <c r="J34" s="58"/>
      <c r="K34" s="58"/>
      <c r="L34" s="58"/>
      <c r="M34" s="58"/>
      <c r="N34" s="58"/>
      <c r="O34" s="58"/>
      <c r="P34" s="58"/>
      <c r="Q34" s="60"/>
    </row>
    <row r="35" spans="2:18" ht="13.5" thickBot="1" x14ac:dyDescent="0.25">
      <c r="B35" s="77"/>
      <c r="C35" s="94"/>
      <c r="D35" s="95"/>
      <c r="E35" s="78"/>
      <c r="F35" s="79" t="s">
        <v>44</v>
      </c>
      <c r="G35" s="80"/>
      <c r="H35" s="81"/>
      <c r="I35" s="81"/>
      <c r="J35" s="81"/>
      <c r="K35" s="81"/>
      <c r="L35" s="81"/>
      <c r="M35" s="81"/>
      <c r="N35" s="81"/>
      <c r="O35" s="82">
        <f>O32+O22+O16+O12+O27</f>
        <v>969783.3</v>
      </c>
      <c r="P35" s="82">
        <f>P32+P22+P16+P12+P27</f>
        <v>374611.54000000004</v>
      </c>
      <c r="Q35" s="83">
        <f>Q32+Q22+Q16+Q12+Q27</f>
        <v>1344394.8399999999</v>
      </c>
      <c r="R35" s="29"/>
    </row>
    <row r="36" spans="2:18" x14ac:dyDescent="0.2">
      <c r="R36" s="29"/>
    </row>
    <row r="37" spans="2:18" x14ac:dyDescent="0.2">
      <c r="F37" s="86" t="s">
        <v>45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8" x14ac:dyDescent="0.2">
      <c r="F38" s="2" t="str">
        <f>"* Valores unitários retirados da vigente SINAPI ("&amp;(TEXT(U4,"mmmm"))&amp;" "&amp;(TEXT(U4,"aaaa"))&amp;"). Sem desoneração. Data de referência técnica: "&amp;(TEXT(V4,"dd/mm/aa"))</f>
        <v>* Valores unitários retirados da vigente SINAPI (fevereiro 2025). Sem desoneração. Data de referência técnica: 12/03/25</v>
      </c>
      <c r="P38" s="29"/>
    </row>
    <row r="39" spans="2:18" x14ac:dyDescent="0.2">
      <c r="F39" s="86" t="str">
        <f>"* Taxa de BDI inclusos nos preços totais dos serviços, de "&amp;(Q7*100)&amp;"%"</f>
        <v>* Taxa de BDI inclusos nos preços totais dos serviços, de 20,7%</v>
      </c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8" x14ac:dyDescent="0.2">
      <c r="F40" s="61" t="s">
        <v>46</v>
      </c>
    </row>
    <row r="42" spans="2:18" ht="12.75" customHeight="1" x14ac:dyDescent="0.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8" x14ac:dyDescent="0.2">
      <c r="D43" s="84"/>
      <c r="E43" s="84"/>
      <c r="F43" s="85"/>
      <c r="G43" s="84"/>
      <c r="H43" s="85"/>
      <c r="I43" s="85"/>
      <c r="J43" s="85"/>
      <c r="K43" s="85"/>
      <c r="L43" s="85"/>
      <c r="M43" s="85"/>
    </row>
    <row r="44" spans="2:18" x14ac:dyDescent="0.2">
      <c r="M44" s="85"/>
    </row>
    <row r="45" spans="2:18" x14ac:dyDescent="0.2">
      <c r="D45" s="88"/>
      <c r="E45" s="88"/>
      <c r="F45" s="89"/>
      <c r="O45" s="31"/>
    </row>
    <row r="46" spans="2:18" x14ac:dyDescent="0.2">
      <c r="D46" s="90"/>
      <c r="E46" s="90"/>
      <c r="F46" s="89"/>
      <c r="O46" s="3"/>
    </row>
    <row r="60" spans="6:6" s="2" customFormat="1" x14ac:dyDescent="0.2">
      <c r="F60"/>
    </row>
    <row r="68" spans="13:13" s="2" customFormat="1" x14ac:dyDescent="0.2">
      <c r="M68"/>
    </row>
  </sheetData>
  <mergeCells count="33">
    <mergeCell ref="C14:D14"/>
    <mergeCell ref="B2:Q2"/>
    <mergeCell ref="B8:B9"/>
    <mergeCell ref="C8:D9"/>
    <mergeCell ref="E8:E9"/>
    <mergeCell ref="F8:F9"/>
    <mergeCell ref="G8:G9"/>
    <mergeCell ref="H8:H9"/>
    <mergeCell ref="I8:J8"/>
    <mergeCell ref="K8:L8"/>
    <mergeCell ref="M8:N8"/>
    <mergeCell ref="O8:P8"/>
    <mergeCell ref="Q8:Q9"/>
    <mergeCell ref="C10:D10"/>
    <mergeCell ref="C12:D12"/>
    <mergeCell ref="C13:D13"/>
    <mergeCell ref="C35:D35"/>
    <mergeCell ref="C16:D16"/>
    <mergeCell ref="C17:D17"/>
    <mergeCell ref="C18:D18"/>
    <mergeCell ref="C22:D22"/>
    <mergeCell ref="C23:D23"/>
    <mergeCell ref="C24:D24"/>
    <mergeCell ref="C27:D27"/>
    <mergeCell ref="C28:D28"/>
    <mergeCell ref="C29:D29"/>
    <mergeCell ref="C32:D32"/>
    <mergeCell ref="C34:D34"/>
    <mergeCell ref="F37:P37"/>
    <mergeCell ref="F39:P39"/>
    <mergeCell ref="B42:Q42"/>
    <mergeCell ref="D45:F45"/>
    <mergeCell ref="D46:F46"/>
  </mergeCells>
  <conditionalFormatting sqref="F11">
    <cfRule type="expression" dxfId="5" priority="10" stopIfTrue="1">
      <formula>#REF!=1</formula>
    </cfRule>
  </conditionalFormatting>
  <conditionalFormatting sqref="F13:F15">
    <cfRule type="expression" dxfId="4" priority="6" stopIfTrue="1">
      <formula>#REF!=1</formula>
    </cfRule>
  </conditionalFormatting>
  <conditionalFormatting sqref="F17:F21">
    <cfRule type="expression" dxfId="3" priority="7" stopIfTrue="1">
      <formula>#REF!=1</formula>
    </cfRule>
  </conditionalFormatting>
  <conditionalFormatting sqref="F24:F26">
    <cfRule type="expression" dxfId="2" priority="1" stopIfTrue="1">
      <formula>#REF!=1</formula>
    </cfRule>
  </conditionalFormatting>
  <conditionalFormatting sqref="F29:F31">
    <cfRule type="expression" dxfId="1" priority="4" stopIfTrue="1">
      <formula>#REF!=1</formula>
    </cfRule>
  </conditionalFormatting>
  <conditionalFormatting sqref="F33:F34">
    <cfRule type="expression" dxfId="0" priority="3" stopIfTrue="1">
      <formula>#REF!=1</formula>
    </cfRule>
  </conditionalFormatting>
  <dataValidations count="1">
    <dataValidation type="list" allowBlank="1" showInputMessage="1" showErrorMessage="1" sqref="E11 E15 E33 E30:E31 E25:E26 E19:E21" xr:uid="{440336F2-3BA6-4036-BCEE-ED529F6E39A5}">
      <formula1>"SINAPI,SICRO"</formula1>
    </dataValidation>
  </dataValidations>
  <printOptions horizontalCentered="1" verticalCentered="1"/>
  <pageMargins left="0.59055118110236227" right="0.59055118110236227" top="1.3779527559055118" bottom="0.59055118110236227" header="7.874015748031496E-2" footer="7.874015748031496E-2"/>
  <pageSetup paperSize="9" scale="57" fitToHeight="0" pageOrder="overThenDown" orientation="landscape" horizontalDpi="0" verticalDpi="0" r:id="rId1"/>
  <headerFooter>
    <oddHeader>&amp;C&amp;G</oddHeader>
    <oddFooter>&amp;C(54) 3273-1150. Rua Silva Jardim, 505 | Bairro Centro. CEP 95340-000 | contato@novabassano.rs.gov.br&amp;R&amp;P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dcterms:created xsi:type="dcterms:W3CDTF">2025-05-28T19:39:51Z</dcterms:created>
  <dcterms:modified xsi:type="dcterms:W3CDTF">2025-05-29T11:53:11Z</dcterms:modified>
</cp:coreProperties>
</file>