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icitações\BETA FER 2025\PAV. SÃO JOÃO E BASSANENSE\"/>
    </mc:Choice>
  </mc:AlternateContent>
  <xr:revisionPtr revIDLastSave="0" documentId="8_{F4A50911-3E2C-4212-A407-5CC36BE233CD}" xr6:coauthVersionLast="47" xr6:coauthVersionMax="47" xr10:uidLastSave="{00000000-0000-0000-0000-000000000000}"/>
  <bookViews>
    <workbookView xWindow="-120" yWindow="-120" windowWidth="29040" windowHeight="15840" xr2:uid="{C48BF740-7DED-4477-9393-0DC879D763D6}"/>
  </bookViews>
  <sheets>
    <sheet name="Cotaçõ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41" i="1"/>
  <c r="F41" i="1"/>
  <c r="H41" i="1" s="1"/>
  <c r="J40" i="1"/>
  <c r="F40" i="1"/>
  <c r="H40" i="1" s="1"/>
  <c r="J39" i="1"/>
  <c r="H39" i="1"/>
  <c r="J38" i="1"/>
  <c r="J37" i="1"/>
  <c r="J36" i="1"/>
  <c r="F36" i="1"/>
  <c r="J35" i="1"/>
  <c r="H35" i="1"/>
  <c r="H28" i="1"/>
  <c r="J27" i="1"/>
  <c r="H27" i="1"/>
  <c r="J26" i="1"/>
  <c r="F26" i="1"/>
  <c r="H26" i="1" s="1"/>
  <c r="F25" i="1"/>
  <c r="J25" i="1" s="1"/>
  <c r="J24" i="1"/>
  <c r="F24" i="1"/>
  <c r="H24" i="1" s="1"/>
  <c r="H23" i="1"/>
  <c r="J23" i="1"/>
  <c r="J22" i="1"/>
  <c r="H22" i="1"/>
  <c r="J21" i="1"/>
  <c r="J20" i="1"/>
  <c r="H20" i="1"/>
  <c r="J19" i="1"/>
  <c r="H19" i="1"/>
  <c r="F19" i="1"/>
  <c r="J13" i="1"/>
  <c r="J12" i="1"/>
  <c r="H12" i="1"/>
  <c r="F12" i="1"/>
  <c r="J11" i="1"/>
  <c r="F11" i="1"/>
  <c r="H11" i="1" s="1"/>
  <c r="J10" i="1"/>
  <c r="H10" i="1"/>
  <c r="J9" i="1"/>
  <c r="J8" i="1"/>
  <c r="S7" i="1"/>
  <c r="J7" i="1"/>
  <c r="F7" i="1"/>
  <c r="H7" i="1" s="1"/>
  <c r="J6" i="1"/>
  <c r="H6" i="1"/>
  <c r="S5" i="1"/>
  <c r="J5" i="1" l="1"/>
  <c r="J34" i="1"/>
  <c r="J28" i="1"/>
  <c r="J18" i="1" s="1"/>
  <c r="H38" i="1"/>
  <c r="H25" i="1"/>
  <c r="H37" i="1"/>
  <c r="H42" i="1"/>
  <c r="H13" i="1"/>
  <c r="H9" i="1"/>
  <c r="H5" i="1" s="1"/>
  <c r="H36" i="1"/>
  <c r="H34" i="1" s="1"/>
  <c r="H21" i="1"/>
  <c r="H18" i="1" s="1"/>
  <c r="H8" i="1"/>
</calcChain>
</file>

<file path=xl/sharedStrings.xml><?xml version="1.0" encoding="utf-8"?>
<sst xmlns="http://schemas.openxmlformats.org/spreadsheetml/2006/main" count="173" uniqueCount="46">
  <si>
    <t>COMPOSIÇÕES</t>
  </si>
  <si>
    <t>VALOR TOTAL</t>
  </si>
  <si>
    <t>VALOR DE M.O.</t>
  </si>
  <si>
    <t>CÓDIGO</t>
  </si>
  <si>
    <t>DESCRIÇÃO</t>
  </si>
  <si>
    <t>UNIDADE</t>
  </si>
  <si>
    <t>COEFIC.</t>
  </si>
  <si>
    <t>VALOR UNIT. SINAPI</t>
  </si>
  <si>
    <t>VALOR NA COMPOSIÇÃO (COM MO)</t>
  </si>
  <si>
    <t>VALOR UNIT. MO</t>
  </si>
  <si>
    <t>VALOR NA COMPOSIÇÃO</t>
  </si>
  <si>
    <t>COTAÇÕES</t>
  </si>
  <si>
    <t>FONTE</t>
  </si>
  <si>
    <t>Total item</t>
  </si>
  <si>
    <t>C01</t>
  </si>
  <si>
    <t>CAIXA DE PASSAGEM DE ALVENARIA COM TAMPA DE CONCRETO, MEDIDAS INTERNAS (LxCxP) 70X100X100CM</t>
  </si>
  <si>
    <t>UNID</t>
  </si>
  <si>
    <t>Item 1 (pavimentação)</t>
  </si>
  <si>
    <t>Mat.</t>
  </si>
  <si>
    <t>i</t>
  </si>
  <si>
    <t>SINAPI</t>
  </si>
  <si>
    <t>MO</t>
  </si>
  <si>
    <t>C</t>
  </si>
  <si>
    <t>Item 2 (meio-fio)</t>
  </si>
  <si>
    <t>I</t>
  </si>
  <si>
    <t>C02</t>
  </si>
  <si>
    <t>CAIXA DE ALVENARIA COM GRELHA DE AÇO, MEDIDAS INTERNAS (LxCxP) 60X100X100CM</t>
  </si>
  <si>
    <t>CAIXA DE PASSAGEM DE ALVENARIA COM TAMPA DE CONCRETO, MEDIDAS INTERNAS (LxCxP) 110X110X100CM</t>
  </si>
  <si>
    <t>TIJOLO CERAMICO MACICO COMUM DE *5 X 10 X 20* CM (L X A X C)</t>
  </si>
  <si>
    <t>UN</t>
  </si>
  <si>
    <t>ARGAMASSA TRAÇO 1:1,5:7,5 (EM VOLUME DE CIMENTO, CAL E AREIA MÉDIA ÚMIDA) PARA EMBOÇO/MASSA ÚNICA/ASSENTAMENTO DE ALVENARIA DE VEDAÇÃO, PREPARO MECÂNICO COM BETONEIRA 600 L. AF_08/2019</t>
  </si>
  <si>
    <t>M3</t>
  </si>
  <si>
    <t>ARMAÇÃO DE PILAR OU VIGA DE ESTRUTURA CONVENCIONAL DE CONCRETO ARMADO UTILIZANDO AÇO CA-50 DE 8,0 MM - MONTAGEM. AF_06/2022</t>
  </si>
  <si>
    <t>KG</t>
  </si>
  <si>
    <t>ARMAÇÃO DE PILAR OU VIGA DE ESTRUTURA CONVENCIONAL DE CONCRETO ARMADO UTILIZANDO AÇO CA-60 DE 5,0 MM - MONTAGEM. AF_06/2022</t>
  </si>
  <si>
    <t>ARMAÇÃO DE LAJE DE ESTRUTURA CONVENCIONAL DE CONCRETO ARMADO UTILIZANDO AÇO CA-60 DE 4,2 MM - MONTAGEM. AF_06/2022</t>
  </si>
  <si>
    <t>CONCRETO USINADO BOMBEAVEL, CLASSE DE RESISTENCIA C20, COM BRITA 0 E 1, SLUMP = 100 +/- 20 MM, EXCLUI SERVICO DE BOMBEAMENTO (NBR 8953)</t>
  </si>
  <si>
    <t>PEDRA BRITADA N. 1 (9,5 A 19 MM) POSTO PEDREIRA/FORNECEDOR, SEM FRETE</t>
  </si>
  <si>
    <t>PEDREIRO COM ENCARGOS COMPLEMENTARES</t>
  </si>
  <si>
    <t>H</t>
  </si>
  <si>
    <t>ACO CA-50, 12,5 MM OU 16,0 MM, VERGALHAO</t>
  </si>
  <si>
    <t>SOLDADOR COM ENCARGOS COMPLEMENTARES</t>
  </si>
  <si>
    <t>....</t>
  </si>
  <si>
    <t>......</t>
  </si>
  <si>
    <t>.....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</si>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</sst>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Nova Bassano,&quot;\ dd\ &quot;de&quot;\ mmmm\ &quot;de&quot;\ yyyy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4" fontId="1" fillId="3" borderId="6" xfId="1" applyFill="1" applyBorder="1" applyAlignment="1">
      <alignment vertical="center"/>
    </xf>
    <xf numFmtId="164" fontId="1" fillId="0" borderId="6" xfId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164" fontId="1" fillId="3" borderId="9" xfId="1" applyFill="1" applyBorder="1" applyAlignment="1">
      <alignment vertical="center"/>
    </xf>
    <xf numFmtId="164" fontId="1" fillId="0" borderId="9" xfId="1" applyBorder="1" applyAlignment="1">
      <alignment vertical="center"/>
    </xf>
    <xf numFmtId="164" fontId="6" fillId="0" borderId="9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/>
    </xf>
    <xf numFmtId="164" fontId="2" fillId="3" borderId="10" xfId="1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Moeda 2" xfId="1" xr:uid="{52067B5B-95CB-4689-A9BD-F9AC601430E9}"/>
    <cellStyle name="Normal" xfId="0" builtinId="0"/>
  </cellStyles>
  <dxfs count="3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1133-9194-4177-9880-EFAFD89BCA72}">
  <sheetPr>
    <pageSetUpPr fitToPage="1"/>
  </sheetPr>
  <dimension ref="A1:W49"/>
  <sheetViews>
    <sheetView tabSelected="1" zoomScaleNormal="100" workbookViewId="0">
      <selection activeCell="M9" sqref="M9:S9"/>
    </sheetView>
  </sheetViews>
  <sheetFormatPr defaultRowHeight="12.75" x14ac:dyDescent="0.2"/>
  <cols>
    <col min="1" max="1" width="2.85546875" customWidth="1"/>
    <col min="2" max="2" width="9.7109375" bestFit="1" customWidth="1"/>
    <col min="4" max="4" width="46" customWidth="1"/>
    <col min="5" max="5" width="8" customWidth="1"/>
    <col min="6" max="6" width="6.28515625" style="1" customWidth="1"/>
    <col min="7" max="8" width="18.42578125" customWidth="1"/>
    <col min="9" max="9" width="15" bestFit="1" customWidth="1"/>
    <col min="10" max="10" width="19.42578125" bestFit="1" customWidth="1"/>
    <col min="15" max="17" width="9.5703125" bestFit="1" customWidth="1"/>
    <col min="18" max="18" width="10.140625" bestFit="1" customWidth="1"/>
    <col min="19" max="19" width="10.5703125" bestFit="1" customWidth="1"/>
  </cols>
  <sheetData>
    <row r="1" spans="1:23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23" x14ac:dyDescent="0.2">
      <c r="G2" s="35" t="s">
        <v>1</v>
      </c>
      <c r="H2" s="35"/>
      <c r="I2" s="35" t="s">
        <v>2</v>
      </c>
      <c r="J2" s="35"/>
    </row>
    <row r="3" spans="1:23" ht="12.75" customHeight="1" x14ac:dyDescent="0.2">
      <c r="A3" s="33" t="s">
        <v>3</v>
      </c>
      <c r="B3" s="33"/>
      <c r="C3" s="2"/>
      <c r="D3" s="34" t="s">
        <v>4</v>
      </c>
      <c r="E3" s="34" t="s">
        <v>5</v>
      </c>
      <c r="F3" s="30" t="s">
        <v>6</v>
      </c>
      <c r="G3" s="30" t="s">
        <v>7</v>
      </c>
      <c r="H3" s="30" t="s">
        <v>8</v>
      </c>
      <c r="I3" s="37" t="s">
        <v>9</v>
      </c>
      <c r="J3" s="30" t="s">
        <v>10</v>
      </c>
      <c r="M3" s="49" t="s">
        <v>11</v>
      </c>
      <c r="N3" s="49"/>
      <c r="O3" s="49"/>
      <c r="P3" s="49"/>
      <c r="Q3" s="49"/>
      <c r="R3" s="49"/>
      <c r="S3" s="49"/>
    </row>
    <row r="4" spans="1:23" ht="13.5" thickBot="1" x14ac:dyDescent="0.25">
      <c r="A4" s="33"/>
      <c r="B4" s="33"/>
      <c r="C4" s="3" t="s">
        <v>12</v>
      </c>
      <c r="D4" s="35"/>
      <c r="E4" s="35"/>
      <c r="F4" s="36"/>
      <c r="G4" s="36"/>
      <c r="H4" s="31"/>
      <c r="I4" s="38"/>
      <c r="J4" s="31"/>
      <c r="O4" s="4" t="s">
        <v>42</v>
      </c>
      <c r="P4" s="5" t="s">
        <v>42</v>
      </c>
      <c r="Q4" s="4" t="s">
        <v>42</v>
      </c>
      <c r="R4" s="6" t="s">
        <v>43</v>
      </c>
      <c r="S4" s="7" t="s">
        <v>13</v>
      </c>
    </row>
    <row r="5" spans="1:23" ht="22.5" x14ac:dyDescent="0.2">
      <c r="A5" s="32" t="s">
        <v>14</v>
      </c>
      <c r="B5" s="32"/>
      <c r="C5" s="8"/>
      <c r="D5" s="9" t="s">
        <v>15</v>
      </c>
      <c r="E5" s="8" t="s">
        <v>16</v>
      </c>
      <c r="F5" s="31"/>
      <c r="G5" s="31"/>
      <c r="H5" s="10">
        <f>SUM(H6:H13)</f>
        <v>462.03251</v>
      </c>
      <c r="I5" s="39"/>
      <c r="J5" s="10">
        <f>SUM(J6:J13)</f>
        <v>107.08474000000001</v>
      </c>
      <c r="M5" s="47" t="s">
        <v>17</v>
      </c>
      <c r="N5" s="11" t="s">
        <v>18</v>
      </c>
      <c r="O5" s="12" t="s">
        <v>43</v>
      </c>
      <c r="P5" s="13" t="s">
        <v>44</v>
      </c>
      <c r="Q5" s="12" t="s">
        <v>42</v>
      </c>
      <c r="R5" s="14" t="s">
        <v>45</v>
      </c>
      <c r="S5" s="42" t="e">
        <f>R5+R6</f>
        <v>#VALUE!</v>
      </c>
    </row>
    <row r="6" spans="1:23" ht="24.75" thickBot="1" x14ac:dyDescent="0.25">
      <c r="A6" s="15" t="s">
        <v>19</v>
      </c>
      <c r="B6" s="16">
        <v>7258</v>
      </c>
      <c r="C6" s="16" t="s">
        <v>20</v>
      </c>
      <c r="D6" s="17" t="s">
        <v>28</v>
      </c>
      <c r="E6" s="18" t="s">
        <v>29</v>
      </c>
      <c r="F6" s="19">
        <v>305</v>
      </c>
      <c r="G6" s="20">
        <v>0.54</v>
      </c>
      <c r="H6" s="20">
        <f t="shared" ref="H6:H7" si="0">F6*G6</f>
        <v>164.70000000000002</v>
      </c>
      <c r="I6" s="20">
        <v>0</v>
      </c>
      <c r="J6" s="20">
        <f t="shared" ref="J6:J7" si="1">I6*F6</f>
        <v>0</v>
      </c>
      <c r="M6" s="48"/>
      <c r="N6" s="21" t="s">
        <v>21</v>
      </c>
      <c r="O6" s="22" t="s">
        <v>45</v>
      </c>
      <c r="P6" s="23" t="s">
        <v>45</v>
      </c>
      <c r="Q6" s="22" t="s">
        <v>45</v>
      </c>
      <c r="R6" s="24" t="s">
        <v>45</v>
      </c>
      <c r="S6" s="43"/>
    </row>
    <row r="7" spans="1:23" ht="60" x14ac:dyDescent="0.2">
      <c r="A7" s="15" t="s">
        <v>22</v>
      </c>
      <c r="B7" s="16">
        <v>87290</v>
      </c>
      <c r="C7" s="16" t="s">
        <v>20</v>
      </c>
      <c r="D7" s="17" t="s">
        <v>30</v>
      </c>
      <c r="E7" s="18" t="s">
        <v>31</v>
      </c>
      <c r="F7" s="19">
        <f>3.4*0.02+0.7*1*0.02</f>
        <v>8.2000000000000003E-2</v>
      </c>
      <c r="G7" s="20">
        <v>574.58000000000004</v>
      </c>
      <c r="H7" s="20">
        <f t="shared" si="0"/>
        <v>47.115560000000002</v>
      </c>
      <c r="I7" s="20">
        <v>114.57</v>
      </c>
      <c r="J7" s="20">
        <f t="shared" si="1"/>
        <v>9.3947400000000005</v>
      </c>
      <c r="M7" s="47" t="s">
        <v>23</v>
      </c>
      <c r="N7" s="11" t="s">
        <v>18</v>
      </c>
      <c r="O7" s="12" t="s">
        <v>42</v>
      </c>
      <c r="P7" s="13" t="s">
        <v>45</v>
      </c>
      <c r="Q7" s="12" t="s">
        <v>45</v>
      </c>
      <c r="R7" s="14" t="s">
        <v>45</v>
      </c>
      <c r="S7" s="42" t="e">
        <f>R7+R8</f>
        <v>#VALUE!</v>
      </c>
    </row>
    <row r="8" spans="1:23" ht="48.75" thickBot="1" x14ac:dyDescent="0.25">
      <c r="A8" s="15" t="s">
        <v>22</v>
      </c>
      <c r="B8" s="16">
        <v>92761</v>
      </c>
      <c r="C8" s="16" t="s">
        <v>20</v>
      </c>
      <c r="D8" s="17" t="s">
        <v>32</v>
      </c>
      <c r="E8" s="18" t="s">
        <v>33</v>
      </c>
      <c r="F8" s="19">
        <v>2.2000000000000002</v>
      </c>
      <c r="G8" s="20">
        <v>13.13</v>
      </c>
      <c r="H8" s="20">
        <f>F8*G8</f>
        <v>28.886000000000003</v>
      </c>
      <c r="I8" s="20">
        <v>1.77</v>
      </c>
      <c r="J8" s="20">
        <f>I8*F8</f>
        <v>3.8940000000000006</v>
      </c>
      <c r="M8" s="48"/>
      <c r="N8" s="21" t="s">
        <v>21</v>
      </c>
      <c r="O8" s="22" t="s">
        <v>45</v>
      </c>
      <c r="P8" s="23" t="s">
        <v>45</v>
      </c>
      <c r="Q8" s="22" t="s">
        <v>45</v>
      </c>
      <c r="R8" s="24" t="s">
        <v>45</v>
      </c>
      <c r="S8" s="43"/>
    </row>
    <row r="9" spans="1:23" ht="48" x14ac:dyDescent="0.2">
      <c r="A9" s="15" t="s">
        <v>22</v>
      </c>
      <c r="B9" s="16">
        <v>92759</v>
      </c>
      <c r="C9" s="16" t="s">
        <v>20</v>
      </c>
      <c r="D9" s="17" t="s">
        <v>34</v>
      </c>
      <c r="E9" s="18" t="s">
        <v>33</v>
      </c>
      <c r="F9" s="19">
        <v>0.45</v>
      </c>
      <c r="G9" s="20">
        <v>14.69</v>
      </c>
      <c r="H9" s="20">
        <f t="shared" ref="H9:H12" si="2">F9*G9</f>
        <v>6.6105</v>
      </c>
      <c r="I9" s="20">
        <v>4.08</v>
      </c>
      <c r="J9" s="20">
        <f t="shared" ref="J9:J12" si="3">I9*F9</f>
        <v>1.8360000000000001</v>
      </c>
      <c r="M9" s="44"/>
      <c r="N9" s="44"/>
      <c r="O9" s="44"/>
      <c r="P9" s="44"/>
      <c r="Q9" s="44"/>
      <c r="R9" s="44"/>
      <c r="S9" s="44"/>
      <c r="T9" s="25"/>
      <c r="U9" s="25"/>
      <c r="V9" s="25"/>
      <c r="W9" s="25"/>
    </row>
    <row r="10" spans="1:23" ht="36" x14ac:dyDescent="0.2">
      <c r="A10" s="15" t="s">
        <v>22</v>
      </c>
      <c r="B10" s="16">
        <v>92767</v>
      </c>
      <c r="C10" s="16" t="s">
        <v>20</v>
      </c>
      <c r="D10" s="17" t="s">
        <v>35</v>
      </c>
      <c r="E10" s="18" t="s">
        <v>33</v>
      </c>
      <c r="F10" s="19">
        <v>0.8</v>
      </c>
      <c r="G10" s="20">
        <v>16</v>
      </c>
      <c r="H10" s="20">
        <f t="shared" si="2"/>
        <v>12.8</v>
      </c>
      <c r="I10" s="20">
        <v>4.9000000000000004</v>
      </c>
      <c r="J10" s="20">
        <f t="shared" si="3"/>
        <v>3.9200000000000004</v>
      </c>
      <c r="M10" s="45"/>
      <c r="N10" s="45"/>
      <c r="O10" s="45"/>
      <c r="P10" s="45"/>
      <c r="Q10" s="45"/>
      <c r="R10" s="45"/>
      <c r="S10" s="45"/>
      <c r="T10" s="26"/>
      <c r="U10" s="26"/>
      <c r="V10" s="26"/>
    </row>
    <row r="11" spans="1:23" ht="48" x14ac:dyDescent="0.2">
      <c r="A11" s="15" t="s">
        <v>19</v>
      </c>
      <c r="B11" s="16">
        <v>34492</v>
      </c>
      <c r="C11" s="16" t="s">
        <v>20</v>
      </c>
      <c r="D11" s="17" t="s">
        <v>36</v>
      </c>
      <c r="E11" s="18" t="s">
        <v>31</v>
      </c>
      <c r="F11" s="19">
        <f>1*0.7*0.06+3.4*0.1*0.15+1*0.7*0.1</f>
        <v>0.16299999999999998</v>
      </c>
      <c r="G11" s="20">
        <v>530</v>
      </c>
      <c r="H11" s="20">
        <f t="shared" si="2"/>
        <v>86.389999999999986</v>
      </c>
      <c r="I11" s="20">
        <v>0</v>
      </c>
      <c r="J11" s="20">
        <f t="shared" si="3"/>
        <v>0</v>
      </c>
      <c r="M11" s="46"/>
      <c r="N11" s="46"/>
      <c r="O11" s="46"/>
      <c r="P11" s="46"/>
      <c r="Q11" s="46"/>
      <c r="R11" s="46"/>
      <c r="S11" s="46"/>
      <c r="T11" s="27"/>
      <c r="U11" s="27"/>
      <c r="V11" s="27"/>
    </row>
    <row r="12" spans="1:23" ht="24" x14ac:dyDescent="0.2">
      <c r="A12" s="15" t="s">
        <v>24</v>
      </c>
      <c r="B12" s="16">
        <v>4721</v>
      </c>
      <c r="C12" s="16" t="s">
        <v>20</v>
      </c>
      <c r="D12" s="17" t="s">
        <v>37</v>
      </c>
      <c r="E12" s="18" t="s">
        <v>31</v>
      </c>
      <c r="F12" s="19">
        <f>1*0.7*0.05</f>
        <v>3.4999999999999996E-2</v>
      </c>
      <c r="G12" s="20">
        <v>92.87</v>
      </c>
      <c r="H12" s="20">
        <f t="shared" si="2"/>
        <v>3.2504499999999998</v>
      </c>
      <c r="I12" s="20">
        <v>0</v>
      </c>
      <c r="J12" s="20">
        <f t="shared" si="3"/>
        <v>0</v>
      </c>
    </row>
    <row r="13" spans="1:23" ht="12.75" customHeight="1" x14ac:dyDescent="0.2">
      <c r="A13" s="15" t="s">
        <v>22</v>
      </c>
      <c r="B13" s="16">
        <v>88309</v>
      </c>
      <c r="C13" s="16" t="s">
        <v>20</v>
      </c>
      <c r="D13" s="17" t="s">
        <v>38</v>
      </c>
      <c r="E13" s="18" t="s">
        <v>39</v>
      </c>
      <c r="F13" s="19">
        <v>4</v>
      </c>
      <c r="G13" s="20">
        <v>28.07</v>
      </c>
      <c r="H13" s="20">
        <f>F13*G13</f>
        <v>112.28</v>
      </c>
      <c r="I13" s="20">
        <v>22.01</v>
      </c>
      <c r="J13" s="20">
        <f>I13*F13</f>
        <v>88.04</v>
      </c>
    </row>
    <row r="14" spans="1:23" ht="12.75" customHeight="1" x14ac:dyDescent="0.2">
      <c r="O14" s="28"/>
      <c r="P14" s="28"/>
      <c r="Q14" s="28"/>
    </row>
    <row r="16" spans="1:23" x14ac:dyDescent="0.2">
      <c r="A16" s="33" t="s">
        <v>3</v>
      </c>
      <c r="B16" s="33"/>
      <c r="C16" s="2"/>
      <c r="D16" s="34" t="s">
        <v>4</v>
      </c>
      <c r="E16" s="34" t="s">
        <v>5</v>
      </c>
      <c r="F16" s="30" t="s">
        <v>6</v>
      </c>
      <c r="G16" s="30" t="s">
        <v>7</v>
      </c>
      <c r="H16" s="30" t="s">
        <v>8</v>
      </c>
      <c r="I16" s="37" t="s">
        <v>9</v>
      </c>
      <c r="J16" s="30" t="s">
        <v>10</v>
      </c>
    </row>
    <row r="17" spans="1:16" x14ac:dyDescent="0.2">
      <c r="A17" s="33"/>
      <c r="B17" s="33"/>
      <c r="C17" s="3" t="s">
        <v>12</v>
      </c>
      <c r="D17" s="35"/>
      <c r="E17" s="35"/>
      <c r="F17" s="36"/>
      <c r="G17" s="36"/>
      <c r="H17" s="31"/>
      <c r="I17" s="38"/>
      <c r="J17" s="31"/>
    </row>
    <row r="18" spans="1:16" ht="22.5" x14ac:dyDescent="0.2">
      <c r="A18" s="32" t="s">
        <v>25</v>
      </c>
      <c r="B18" s="32"/>
      <c r="C18" s="8"/>
      <c r="D18" s="9" t="s">
        <v>26</v>
      </c>
      <c r="E18" s="8" t="s">
        <v>16</v>
      </c>
      <c r="F18" s="31"/>
      <c r="G18" s="31"/>
      <c r="H18" s="10">
        <f>SUM(H19:H28)</f>
        <v>501.18894</v>
      </c>
      <c r="I18" s="39"/>
      <c r="J18" s="10">
        <f>SUM(J19:J28)</f>
        <v>118.51082</v>
      </c>
    </row>
    <row r="19" spans="1:16" ht="60" x14ac:dyDescent="0.2">
      <c r="A19" s="15" t="s">
        <v>22</v>
      </c>
      <c r="B19" s="16">
        <v>87290</v>
      </c>
      <c r="C19" s="16" t="s">
        <v>20</v>
      </c>
      <c r="D19" s="17" t="s">
        <v>30</v>
      </c>
      <c r="E19" s="18" t="s">
        <v>31</v>
      </c>
      <c r="F19" s="19">
        <f>3.2*0.02+0.6*1*0.02</f>
        <v>7.5999999999999998E-2</v>
      </c>
      <c r="G19" s="20">
        <v>574.58000000000004</v>
      </c>
      <c r="H19" s="20">
        <f t="shared" ref="H19:H20" si="4">F19*G19</f>
        <v>43.668080000000003</v>
      </c>
      <c r="I19" s="20">
        <v>114.57</v>
      </c>
      <c r="J19" s="20">
        <f t="shared" ref="J19:J20" si="5">I19*F19</f>
        <v>8.7073199999999993</v>
      </c>
    </row>
    <row r="20" spans="1:16" ht="24" x14ac:dyDescent="0.2">
      <c r="A20" s="15" t="s">
        <v>19</v>
      </c>
      <c r="B20" s="16">
        <v>7258</v>
      </c>
      <c r="C20" s="16" t="s">
        <v>20</v>
      </c>
      <c r="D20" s="17" t="s">
        <v>28</v>
      </c>
      <c r="E20" s="18" t="s">
        <v>29</v>
      </c>
      <c r="F20" s="19">
        <v>210</v>
      </c>
      <c r="G20" s="20">
        <v>0.54</v>
      </c>
      <c r="H20" s="20">
        <f t="shared" si="4"/>
        <v>113.4</v>
      </c>
      <c r="I20" s="20">
        <v>0</v>
      </c>
      <c r="J20" s="20">
        <f t="shared" si="5"/>
        <v>0</v>
      </c>
    </row>
    <row r="21" spans="1:16" ht="48" x14ac:dyDescent="0.2">
      <c r="A21" s="15" t="s">
        <v>22</v>
      </c>
      <c r="B21" s="16">
        <v>92761</v>
      </c>
      <c r="C21" s="16" t="s">
        <v>20</v>
      </c>
      <c r="D21" s="17" t="s">
        <v>32</v>
      </c>
      <c r="E21" s="18" t="s">
        <v>33</v>
      </c>
      <c r="F21" s="19">
        <v>2</v>
      </c>
      <c r="G21" s="20">
        <v>13.13</v>
      </c>
      <c r="H21" s="20">
        <f>F21*G21</f>
        <v>26.26</v>
      </c>
      <c r="I21" s="20">
        <v>1.77</v>
      </c>
      <c r="J21" s="20">
        <f>I21*F21</f>
        <v>3.54</v>
      </c>
    </row>
    <row r="22" spans="1:16" ht="48" x14ac:dyDescent="0.2">
      <c r="A22" s="15" t="s">
        <v>22</v>
      </c>
      <c r="B22" s="16">
        <v>92759</v>
      </c>
      <c r="C22" s="16" t="s">
        <v>20</v>
      </c>
      <c r="D22" s="17" t="s">
        <v>34</v>
      </c>
      <c r="E22" s="18" t="s">
        <v>33</v>
      </c>
      <c r="F22" s="19">
        <v>0.4</v>
      </c>
      <c r="G22" s="20">
        <v>14.69</v>
      </c>
      <c r="H22" s="20">
        <f t="shared" ref="H22:H25" si="6">F22*G22</f>
        <v>5.8760000000000003</v>
      </c>
      <c r="I22" s="20">
        <v>4.08</v>
      </c>
      <c r="J22" s="20">
        <f t="shared" ref="J22:J25" si="7">I22*F22</f>
        <v>1.6320000000000001</v>
      </c>
    </row>
    <row r="23" spans="1:16" ht="36" x14ac:dyDescent="0.2">
      <c r="A23" s="15" t="s">
        <v>22</v>
      </c>
      <c r="B23" s="16">
        <v>92767</v>
      </c>
      <c r="C23" s="16" t="s">
        <v>20</v>
      </c>
      <c r="D23" s="17" t="s">
        <v>35</v>
      </c>
      <c r="E23" s="18" t="s">
        <v>33</v>
      </c>
      <c r="F23" s="19">
        <v>0.78500000000000003</v>
      </c>
      <c r="G23" s="20">
        <v>16</v>
      </c>
      <c r="H23" s="20">
        <f t="shared" si="6"/>
        <v>12.56</v>
      </c>
      <c r="I23" s="20">
        <v>4.9000000000000004</v>
      </c>
      <c r="J23" s="20">
        <f t="shared" si="7"/>
        <v>3.8465000000000003</v>
      </c>
    </row>
    <row r="24" spans="1:16" ht="48" x14ac:dyDescent="0.2">
      <c r="A24" s="15" t="s">
        <v>19</v>
      </c>
      <c r="B24" s="16">
        <v>34492</v>
      </c>
      <c r="C24" s="16" t="s">
        <v>20</v>
      </c>
      <c r="D24" s="17" t="s">
        <v>36</v>
      </c>
      <c r="E24" s="18" t="s">
        <v>31</v>
      </c>
      <c r="F24" s="19">
        <f>3.2*0.1*0.15+0.6*1*0.1+3.2*0.1*0.15</f>
        <v>0.15600000000000003</v>
      </c>
      <c r="G24" s="20">
        <v>530</v>
      </c>
      <c r="H24" s="20">
        <f t="shared" si="6"/>
        <v>82.680000000000021</v>
      </c>
      <c r="I24" s="20">
        <v>0</v>
      </c>
      <c r="J24" s="20">
        <f t="shared" si="7"/>
        <v>0</v>
      </c>
    </row>
    <row r="25" spans="1:16" ht="24" x14ac:dyDescent="0.2">
      <c r="A25" s="15" t="s">
        <v>24</v>
      </c>
      <c r="B25" s="16">
        <v>4721</v>
      </c>
      <c r="C25" s="16" t="s">
        <v>20</v>
      </c>
      <c r="D25" s="17" t="s">
        <v>37</v>
      </c>
      <c r="E25" s="18" t="s">
        <v>31</v>
      </c>
      <c r="F25" s="19">
        <f>1*0.6*0.05</f>
        <v>0.03</v>
      </c>
      <c r="G25" s="20">
        <v>92.87</v>
      </c>
      <c r="H25" s="20">
        <f t="shared" si="6"/>
        <v>2.7861000000000002</v>
      </c>
      <c r="I25" s="20">
        <v>0</v>
      </c>
      <c r="J25" s="20">
        <f t="shared" si="7"/>
        <v>0</v>
      </c>
    </row>
    <row r="26" spans="1:16" x14ac:dyDescent="0.2">
      <c r="A26" s="15" t="s">
        <v>24</v>
      </c>
      <c r="B26" s="16">
        <v>43055</v>
      </c>
      <c r="C26" s="16" t="s">
        <v>20</v>
      </c>
      <c r="D26" s="17" t="s">
        <v>40</v>
      </c>
      <c r="E26" s="18" t="s">
        <v>33</v>
      </c>
      <c r="F26" s="19">
        <f>1.58*7.2</f>
        <v>11.376000000000001</v>
      </c>
      <c r="G26" s="20">
        <v>7.51</v>
      </c>
      <c r="H26" s="20">
        <f>F26*G26</f>
        <v>85.433760000000007</v>
      </c>
      <c r="I26" s="20">
        <v>0</v>
      </c>
      <c r="J26" s="20">
        <f>I26*F26</f>
        <v>0</v>
      </c>
    </row>
    <row r="27" spans="1:16" x14ac:dyDescent="0.2">
      <c r="A27" s="15" t="s">
        <v>22</v>
      </c>
      <c r="B27" s="16">
        <v>88317</v>
      </c>
      <c r="C27" s="16" t="s">
        <v>20</v>
      </c>
      <c r="D27" s="17" t="s">
        <v>41</v>
      </c>
      <c r="E27" s="18" t="s">
        <v>39</v>
      </c>
      <c r="F27" s="19">
        <v>0.5</v>
      </c>
      <c r="G27" s="20">
        <v>32.49</v>
      </c>
      <c r="H27" s="20">
        <f>F27*G27</f>
        <v>16.245000000000001</v>
      </c>
      <c r="I27" s="20">
        <v>25.49</v>
      </c>
      <c r="J27" s="20">
        <f>I27*F27</f>
        <v>12.744999999999999</v>
      </c>
    </row>
    <row r="28" spans="1:16" x14ac:dyDescent="0.2">
      <c r="A28" s="15" t="s">
        <v>22</v>
      </c>
      <c r="B28" s="16">
        <v>88309</v>
      </c>
      <c r="C28" s="16" t="s">
        <v>20</v>
      </c>
      <c r="D28" s="17" t="s">
        <v>38</v>
      </c>
      <c r="E28" s="18" t="s">
        <v>39</v>
      </c>
      <c r="F28" s="19">
        <v>4</v>
      </c>
      <c r="G28" s="20">
        <v>28.07</v>
      </c>
      <c r="H28" s="20">
        <f>F28*G28</f>
        <v>112.28</v>
      </c>
      <c r="I28" s="20">
        <v>22.01</v>
      </c>
      <c r="J28" s="20">
        <f>I28*F28</f>
        <v>88.04</v>
      </c>
    </row>
    <row r="30" spans="1:16" x14ac:dyDescent="0.2">
      <c r="K30" s="25"/>
      <c r="L30" s="25"/>
      <c r="M30" s="25"/>
      <c r="N30" s="25"/>
      <c r="O30" s="25"/>
      <c r="P30" s="25"/>
    </row>
    <row r="31" spans="1:16" x14ac:dyDescent="0.2">
      <c r="G31" s="33" t="s">
        <v>1</v>
      </c>
      <c r="H31" s="33"/>
      <c r="I31" s="33" t="s">
        <v>2</v>
      </c>
      <c r="J31" s="33"/>
    </row>
    <row r="32" spans="1:16" x14ac:dyDescent="0.2">
      <c r="A32" s="33" t="s">
        <v>3</v>
      </c>
      <c r="B32" s="33"/>
      <c r="C32" s="2"/>
      <c r="D32" s="34" t="s">
        <v>4</v>
      </c>
      <c r="E32" s="34" t="s">
        <v>5</v>
      </c>
      <c r="F32" s="30" t="s">
        <v>6</v>
      </c>
      <c r="G32" s="30" t="s">
        <v>7</v>
      </c>
      <c r="H32" s="30" t="s">
        <v>8</v>
      </c>
      <c r="I32" s="37" t="s">
        <v>9</v>
      </c>
      <c r="J32" s="30" t="s">
        <v>10</v>
      </c>
    </row>
    <row r="33" spans="1:10" x14ac:dyDescent="0.2">
      <c r="A33" s="33"/>
      <c r="B33" s="33"/>
      <c r="C33" s="3" t="s">
        <v>12</v>
      </c>
      <c r="D33" s="35"/>
      <c r="E33" s="35"/>
      <c r="F33" s="36"/>
      <c r="G33" s="36"/>
      <c r="H33" s="31"/>
      <c r="I33" s="38"/>
      <c r="J33" s="31"/>
    </row>
    <row r="34" spans="1:10" ht="22.5" x14ac:dyDescent="0.2">
      <c r="A34" s="32" t="s">
        <v>14</v>
      </c>
      <c r="B34" s="32"/>
      <c r="C34" s="8"/>
      <c r="D34" s="9" t="s">
        <v>27</v>
      </c>
      <c r="E34" s="8" t="s">
        <v>16</v>
      </c>
      <c r="F34" s="31"/>
      <c r="G34" s="31"/>
      <c r="H34" s="10">
        <f>SUM(H35:H42)</f>
        <v>731.56157100000007</v>
      </c>
      <c r="I34" s="39"/>
      <c r="J34" s="10">
        <f>SUM(J35:J42)</f>
        <v>165.76799400000002</v>
      </c>
    </row>
    <row r="35" spans="1:10" ht="24" x14ac:dyDescent="0.2">
      <c r="A35" s="15" t="s">
        <v>19</v>
      </c>
      <c r="B35" s="16">
        <v>7258</v>
      </c>
      <c r="C35" s="16" t="s">
        <v>20</v>
      </c>
      <c r="D35" s="17" t="s">
        <v>28</v>
      </c>
      <c r="E35" s="18" t="s">
        <v>29</v>
      </c>
      <c r="F35" s="19">
        <v>335</v>
      </c>
      <c r="G35" s="20">
        <v>0.54</v>
      </c>
      <c r="H35" s="20">
        <f t="shared" ref="H35:H36" si="8">F35*G35</f>
        <v>180.9</v>
      </c>
      <c r="I35" s="20">
        <v>0</v>
      </c>
      <c r="J35" s="20">
        <f t="shared" ref="J35:J36" si="9">I35*F35</f>
        <v>0</v>
      </c>
    </row>
    <row r="36" spans="1:10" ht="60" x14ac:dyDescent="0.2">
      <c r="A36" s="15" t="s">
        <v>22</v>
      </c>
      <c r="B36" s="16">
        <v>87290</v>
      </c>
      <c r="C36" s="16" t="s">
        <v>20</v>
      </c>
      <c r="D36" s="17" t="s">
        <v>30</v>
      </c>
      <c r="E36" s="18" t="s">
        <v>31</v>
      </c>
      <c r="F36" s="19">
        <f>4.5*0.02+1.1*1.1*0.02</f>
        <v>0.1142</v>
      </c>
      <c r="G36" s="20">
        <v>574.58000000000004</v>
      </c>
      <c r="H36" s="20">
        <f t="shared" si="8"/>
        <v>65.617035999999999</v>
      </c>
      <c r="I36" s="20">
        <v>114.57</v>
      </c>
      <c r="J36" s="20">
        <f t="shared" si="9"/>
        <v>13.083893999999999</v>
      </c>
    </row>
    <row r="37" spans="1:10" ht="48" x14ac:dyDescent="0.2">
      <c r="A37" s="15" t="s">
        <v>22</v>
      </c>
      <c r="B37" s="16">
        <v>92761</v>
      </c>
      <c r="C37" s="16" t="s">
        <v>20</v>
      </c>
      <c r="D37" s="17" t="s">
        <v>32</v>
      </c>
      <c r="E37" s="18" t="s">
        <v>33</v>
      </c>
      <c r="F37" s="19">
        <v>6.93</v>
      </c>
      <c r="G37" s="20">
        <v>13.13</v>
      </c>
      <c r="H37" s="20">
        <f>F37*G37</f>
        <v>90.990899999999996</v>
      </c>
      <c r="I37" s="20">
        <v>1.77</v>
      </c>
      <c r="J37" s="20">
        <f>I37*F37</f>
        <v>12.2661</v>
      </c>
    </row>
    <row r="38" spans="1:10" ht="48" x14ac:dyDescent="0.2">
      <c r="A38" s="15" t="s">
        <v>22</v>
      </c>
      <c r="B38" s="16">
        <v>92759</v>
      </c>
      <c r="C38" s="16" t="s">
        <v>20</v>
      </c>
      <c r="D38" s="17" t="s">
        <v>34</v>
      </c>
      <c r="E38" s="18" t="s">
        <v>33</v>
      </c>
      <c r="F38" s="19">
        <v>3.6</v>
      </c>
      <c r="G38" s="20">
        <v>14.69</v>
      </c>
      <c r="H38" s="20">
        <f t="shared" ref="H38:H41" si="10">F38*G38</f>
        <v>52.884</v>
      </c>
      <c r="I38" s="20">
        <v>4.08</v>
      </c>
      <c r="J38" s="20">
        <f t="shared" ref="J38:J41" si="11">I38*F38</f>
        <v>14.688000000000001</v>
      </c>
    </row>
    <row r="39" spans="1:10" ht="36" x14ac:dyDescent="0.2">
      <c r="A39" s="15" t="s">
        <v>22</v>
      </c>
      <c r="B39" s="16">
        <v>92767</v>
      </c>
      <c r="C39" s="16" t="s">
        <v>20</v>
      </c>
      <c r="D39" s="17" t="s">
        <v>35</v>
      </c>
      <c r="E39" s="18" t="s">
        <v>33</v>
      </c>
      <c r="F39" s="19">
        <v>3.2</v>
      </c>
      <c r="G39" s="20">
        <v>16</v>
      </c>
      <c r="H39" s="20">
        <f t="shared" si="10"/>
        <v>51.2</v>
      </c>
      <c r="I39" s="20">
        <v>4.9000000000000004</v>
      </c>
      <c r="J39" s="20">
        <f t="shared" si="11"/>
        <v>15.680000000000001</v>
      </c>
    </row>
    <row r="40" spans="1:10" ht="48" x14ac:dyDescent="0.2">
      <c r="A40" s="15" t="s">
        <v>19</v>
      </c>
      <c r="B40" s="16">
        <v>34492</v>
      </c>
      <c r="C40" s="16" t="s">
        <v>20</v>
      </c>
      <c r="D40" s="17" t="s">
        <v>36</v>
      </c>
      <c r="E40" s="18" t="s">
        <v>31</v>
      </c>
      <c r="F40" s="19">
        <f>1.1*1.1*0.07+1.1*1.1*0.1+4.4*0.1*0.15</f>
        <v>0.27170000000000005</v>
      </c>
      <c r="G40" s="20">
        <v>530</v>
      </c>
      <c r="H40" s="20">
        <f t="shared" si="10"/>
        <v>144.00100000000003</v>
      </c>
      <c r="I40" s="20">
        <v>0</v>
      </c>
      <c r="J40" s="20">
        <f t="shared" si="11"/>
        <v>0</v>
      </c>
    </row>
    <row r="41" spans="1:10" ht="24" x14ac:dyDescent="0.2">
      <c r="A41" s="15" t="s">
        <v>24</v>
      </c>
      <c r="B41" s="16">
        <v>4721</v>
      </c>
      <c r="C41" s="16" t="s">
        <v>20</v>
      </c>
      <c r="D41" s="17" t="s">
        <v>37</v>
      </c>
      <c r="E41" s="18" t="s">
        <v>31</v>
      </c>
      <c r="F41" s="19">
        <f>1.1*1.1*0.05</f>
        <v>6.0500000000000012E-2</v>
      </c>
      <c r="G41" s="20">
        <v>92.87</v>
      </c>
      <c r="H41" s="20">
        <f t="shared" si="10"/>
        <v>5.6186350000000012</v>
      </c>
      <c r="I41" s="20">
        <v>0</v>
      </c>
      <c r="J41" s="20">
        <f t="shared" si="11"/>
        <v>0</v>
      </c>
    </row>
    <row r="42" spans="1:10" x14ac:dyDescent="0.2">
      <c r="A42" s="15" t="s">
        <v>22</v>
      </c>
      <c r="B42" s="16">
        <v>88309</v>
      </c>
      <c r="C42" s="16" t="s">
        <v>20</v>
      </c>
      <c r="D42" s="17" t="s">
        <v>38</v>
      </c>
      <c r="E42" s="18" t="s">
        <v>39</v>
      </c>
      <c r="F42" s="19">
        <v>5</v>
      </c>
      <c r="G42" s="20">
        <v>28.07</v>
      </c>
      <c r="H42" s="20">
        <f>F42*G42</f>
        <v>140.35</v>
      </c>
      <c r="I42" s="20">
        <v>22.01</v>
      </c>
      <c r="J42" s="20">
        <f>I42*F42</f>
        <v>110.05000000000001</v>
      </c>
    </row>
    <row r="45" spans="1:10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8" spans="1:10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</row>
    <row r="49" spans="1:10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</row>
  </sheetData>
  <mergeCells count="43">
    <mergeCell ref="M3:S3"/>
    <mergeCell ref="A5:B5"/>
    <mergeCell ref="M5:M6"/>
    <mergeCell ref="A1:J1"/>
    <mergeCell ref="G2:H2"/>
    <mergeCell ref="I2:J2"/>
    <mergeCell ref="A3:B4"/>
    <mergeCell ref="D3:D4"/>
    <mergeCell ref="E3:E4"/>
    <mergeCell ref="F3:F5"/>
    <mergeCell ref="G3:G5"/>
    <mergeCell ref="H3:H4"/>
    <mergeCell ref="I3:I5"/>
    <mergeCell ref="J3:J4"/>
    <mergeCell ref="S5:S6"/>
    <mergeCell ref="M9:S9"/>
    <mergeCell ref="M10:S10"/>
    <mergeCell ref="M11:S11"/>
    <mergeCell ref="A16:B17"/>
    <mergeCell ref="D16:D17"/>
    <mergeCell ref="E16:E17"/>
    <mergeCell ref="F16:F18"/>
    <mergeCell ref="G16:G18"/>
    <mergeCell ref="H16:H17"/>
    <mergeCell ref="I16:I18"/>
    <mergeCell ref="M7:M8"/>
    <mergeCell ref="S7:S8"/>
    <mergeCell ref="A49:J49"/>
    <mergeCell ref="J16:J17"/>
    <mergeCell ref="A18:B18"/>
    <mergeCell ref="G31:H31"/>
    <mergeCell ref="I31:J31"/>
    <mergeCell ref="A32:B33"/>
    <mergeCell ref="D32:D33"/>
    <mergeCell ref="E32:E33"/>
    <mergeCell ref="F32:F34"/>
    <mergeCell ref="G32:G34"/>
    <mergeCell ref="H32:H33"/>
    <mergeCell ref="I32:I34"/>
    <mergeCell ref="J32:J33"/>
    <mergeCell ref="A34:B34"/>
    <mergeCell ref="A45:J45"/>
    <mergeCell ref="A48:J48"/>
  </mergeCells>
  <conditionalFormatting sqref="D6:D13">
    <cfRule type="expression" dxfId="2" priority="4" stopIfTrue="1">
      <formula>#REF!=1</formula>
    </cfRule>
  </conditionalFormatting>
  <conditionalFormatting sqref="D19:D28">
    <cfRule type="expression" dxfId="1" priority="2" stopIfTrue="1">
      <formula>#REF!=1</formula>
    </cfRule>
  </conditionalFormatting>
  <conditionalFormatting sqref="D35:D42">
    <cfRule type="expression" dxfId="0" priority="1" stopIfTrue="1">
      <formula>#REF!=1</formula>
    </cfRule>
  </conditionalFormatting>
  <dataValidations count="1">
    <dataValidation type="list" allowBlank="1" showInputMessage="1" showErrorMessage="1" sqref="C19:C28 C6:C13 C35:C42" xr:uid="{AA68B804-39E4-43CD-B73D-579FBEF73BE8}">
      <formula1>"SINAPI,SICRO"</formula1>
    </dataValidation>
  </dataValidations>
  <printOptions horizontalCentered="1"/>
  <pageMargins left="0.70866141732283472" right="0.70866141732283472" top="1.9685039370078741" bottom="0.74803149606299213" header="7.874015748031496E-2" footer="0.31496062992125984"/>
  <pageSetup paperSize="9" scale="37" fitToHeight="0" orientation="portrait" horizontalDpi="0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 03</dc:creator>
  <cp:lastModifiedBy>Roberta</cp:lastModifiedBy>
  <dcterms:created xsi:type="dcterms:W3CDTF">2025-05-28T19:26:28Z</dcterms:created>
  <dcterms:modified xsi:type="dcterms:W3CDTF">2025-05-29T11:53:56Z</dcterms:modified>
</cp:coreProperties>
</file>